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t-up" sheetId="1" r:id="rId1"/>
    <sheet name="PTA" sheetId="2" r:id="rId2"/>
    <sheet name="ABR Ck-Pip" sheetId="3" r:id="rId3"/>
    <sheet name="ABR Chirps" sheetId="4" r:id="rId4"/>
  </sheets>
  <definedNames>
    <definedName name="_xlnm.Print_Area" localSheetId="2">'ABR Ck-Pip'!$A$1:$M$33</definedName>
    <definedName name="_xlnm.Print_Area" localSheetId="1">'PTA'!$A$1:$M$57</definedName>
    <definedName name="_xlnm.Print_Area" localSheetId="0">'Set-up'!$A$1:$L$48</definedName>
  </definedNames>
  <calcPr fullCalcOnLoad="1"/>
</workbook>
</file>

<file path=xl/comments1.xml><?xml version="1.0" encoding="utf-8"?>
<comments xmlns="http://schemas.openxmlformats.org/spreadsheetml/2006/main">
  <authors>
    <author>Guy Lightfoot</author>
  </authors>
  <commentList>
    <comment ref="C12" authorId="0">
      <text>
        <r>
          <rPr>
            <b/>
            <sz val="8"/>
            <rFont val="Tahoma"/>
            <family val="0"/>
          </rPr>
          <t>Wide-band artificial ear e.g. B&amp;K 4153</t>
        </r>
      </text>
    </comment>
    <comment ref="E12" authorId="0">
      <text>
        <r>
          <rPr>
            <b/>
            <sz val="8"/>
            <rFont val="Tahoma"/>
            <family val="0"/>
          </rPr>
          <t>6cc / NBS-9A coupler e.g. B&amp;K 4152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IEC 60711 occluded ear simulator e.g. B&amp;K 4157</t>
        </r>
      </text>
    </comment>
    <comment ref="I12" authorId="0">
      <text>
        <r>
          <rPr>
            <b/>
            <sz val="8"/>
            <rFont val="Tahoma"/>
            <family val="0"/>
          </rPr>
          <t xml:space="preserve">2cc Coupler / HA-2 e.g. B&amp;K DB0138 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IEC 60373 artificial mastoid e.g. B&amp;K 4930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Wide-band artificial ear e.g. B&amp;K 4153</t>
        </r>
      </text>
    </comment>
    <comment ref="E16" authorId="0">
      <text>
        <r>
          <rPr>
            <b/>
            <sz val="8"/>
            <rFont val="Tahoma"/>
            <family val="0"/>
          </rPr>
          <t>6cc / NBS-9A coupler e.g. B&amp;K 4152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IEC 60711 occluded ear simulator e.g. B&amp;K 4157</t>
        </r>
      </text>
    </comment>
    <comment ref="I16" authorId="0">
      <text>
        <r>
          <rPr>
            <b/>
            <sz val="8"/>
            <rFont val="Tahoma"/>
            <family val="0"/>
          </rPr>
          <t xml:space="preserve">2cc Coupler / HA-2 e.g. B&amp;K DB0138 </t>
        </r>
        <r>
          <rPr>
            <sz val="8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0"/>
          </rPr>
          <t>IEC 60373 artificial mastoid e.g. B&amp;K 4930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sz val="8"/>
            <rFont val="Tahoma"/>
            <family val="0"/>
          </rPr>
          <t xml:space="preserve">If your system is calibrated by NPL, this must be the level used in that calibration - it will be 30
</t>
        </r>
      </text>
    </comment>
    <comment ref="A19" authorId="0">
      <text>
        <r>
          <rPr>
            <sz val="8"/>
            <rFont val="Tahoma"/>
            <family val="0"/>
          </rPr>
          <t xml:space="preserve">If your system is calibrated by NPL, enter the system correction values for this microphone
</t>
        </r>
      </text>
    </comment>
    <comment ref="A23" authorId="0">
      <text>
        <r>
          <rPr>
            <sz val="8"/>
            <rFont val="Tahoma"/>
            <family val="0"/>
          </rPr>
          <t xml:space="preserve">If your system is calibrated by NPL, enter the system correction values for this microphone
</t>
        </r>
      </text>
    </comment>
    <comment ref="A27" authorId="0">
      <text>
        <r>
          <rPr>
            <sz val="8"/>
            <rFont val="Tahoma"/>
            <family val="0"/>
          </rPr>
          <t xml:space="preserve">If your system is calibrated by NPL, enter the system correction values for this microphone
</t>
        </r>
      </text>
    </comment>
    <comment ref="K34" authorId="0">
      <text>
        <r>
          <rPr>
            <sz val="8"/>
            <rFont val="Tahoma"/>
            <family val="2"/>
          </rPr>
          <t xml:space="preserve">If you are using a B&amp;K 4930, the figure is likely to be typically -18
</t>
        </r>
      </text>
    </comment>
    <comment ref="F38" authorId="0">
      <text>
        <r>
          <rPr>
            <sz val="8"/>
            <rFont val="Tahoma"/>
            <family val="0"/>
          </rPr>
          <t xml:space="preserve">By definition, this value should be zero
</t>
        </r>
      </text>
    </comment>
    <comment ref="A34" authorId="0">
      <text>
        <r>
          <rPr>
            <sz val="8"/>
            <rFont val="Tahoma"/>
            <family val="2"/>
          </rPr>
          <t>Ignore this step if you have selected "1" in step 6</t>
        </r>
        <r>
          <rPr>
            <sz val="8"/>
            <rFont val="Tahoma"/>
            <family val="0"/>
          </rPr>
          <t xml:space="preserve">
</t>
        </r>
      </text>
    </comment>
    <comment ref="A36" authorId="0">
      <text>
        <r>
          <rPr>
            <sz val="8"/>
            <rFont val="Tahoma"/>
            <family val="0"/>
          </rPr>
          <t xml:space="preserve">Ignore this step if you have selected "1" in step 6
</t>
        </r>
      </text>
    </comment>
    <comment ref="A40" authorId="0">
      <text>
        <r>
          <rPr>
            <sz val="8"/>
            <rFont val="Tahoma"/>
            <family val="0"/>
          </rPr>
          <t xml:space="preserve">Ignore this step if you selected "2" in step 6
</t>
        </r>
      </text>
    </comment>
    <comment ref="L9" authorId="0">
      <text>
        <r>
          <rPr>
            <sz val="8"/>
            <rFont val="Tahoma"/>
            <family val="0"/>
          </rPr>
          <t xml:space="preserve">Example of a help message
</t>
        </r>
      </text>
    </comment>
  </commentList>
</comments>
</file>

<file path=xl/comments2.xml><?xml version="1.0" encoding="utf-8"?>
<comments xmlns="http://schemas.openxmlformats.org/spreadsheetml/2006/main">
  <authors>
    <author>Guy Lightfoot</author>
  </authors>
  <commentList>
    <comment ref="J5" authorId="0">
      <text>
        <r>
          <rPr>
            <sz val="8"/>
            <rFont val="Tahoma"/>
            <family val="0"/>
          </rPr>
          <t xml:space="preserve">voltage sensitivity of mastoid in dB Re: value at 1 kHz
</t>
        </r>
      </text>
    </comment>
    <comment ref="K5" authorId="0">
      <text>
        <r>
          <rPr>
            <sz val="8"/>
            <rFont val="Tahoma"/>
            <family val="2"/>
          </rPr>
          <t>Dail level in dBHL at which calibration performed</t>
        </r>
      </text>
    </comment>
    <comment ref="L5" authorId="0">
      <text>
        <r>
          <rPr>
            <sz val="8"/>
            <rFont val="Tahoma"/>
            <family val="0"/>
          </rPr>
          <t xml:space="preserve">Target SLM reading (in dB Re: 1uV)
</t>
        </r>
      </text>
    </comment>
    <comment ref="I5" authorId="0">
      <text>
        <r>
          <rPr>
            <sz val="8"/>
            <rFont val="Tahoma"/>
            <family val="0"/>
          </rPr>
          <t xml:space="preserve">Mastoid voltage sensitivity (dB Re 1V/N </t>
        </r>
        <r>
          <rPr>
            <sz val="8"/>
            <rFont val="Tahoma"/>
            <family val="0"/>
          </rPr>
          <t xml:space="preserve">at 1 kHz)
</t>
        </r>
      </text>
    </comment>
    <comment ref="M5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Wide-band artificial ear e.g. B&amp;K 4153</t>
        </r>
      </text>
    </comment>
    <comment ref="A17" authorId="0">
      <text>
        <r>
          <rPr>
            <b/>
            <sz val="8"/>
            <rFont val="Tahoma"/>
            <family val="0"/>
          </rPr>
          <t>6cc / NBS-9A coupler e.g. B&amp;K 4152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IEC 60711 occluded ear simulator e.g. B&amp;K 4157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2cc Coupler / HA-2 e.g. B&amp;K DB0138 </t>
        </r>
      </text>
    </comment>
    <comment ref="G4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8"/>
            <rFont val="Tahoma"/>
            <family val="0"/>
          </rPr>
          <t xml:space="preserve">Technical limitations with the design of bone vibrators at 6 kHz and above make clinical tests at these frequencies inadvisable.
</t>
        </r>
      </text>
    </comment>
    <comment ref="G15" authorId="0">
      <text>
        <r>
          <rPr>
            <sz val="8"/>
            <rFont val="Tahoma"/>
            <family val="0"/>
          </rPr>
          <t xml:space="preserve">Technical limitations with the design of bone vibrators at 6 kHz and above make clinical tests at these frequencies inadvisable.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sz val="8"/>
            <rFont val="Tahoma"/>
            <family val="0"/>
          </rPr>
          <t xml:space="preserve">Technical limitations with the design of bone vibrators at 6 kHz and above make clinical tests at these frequencies inadvisable.
</t>
        </r>
      </text>
    </comment>
    <comment ref="G29" authorId="0">
      <text>
        <r>
          <rPr>
            <sz val="8"/>
            <rFont val="Tahoma"/>
            <family val="0"/>
          </rPr>
          <t xml:space="preserve">Technical limitations with the design of bone vibrators at 6 kHz and above make clinical tests at these frequencies inadvisable.
</t>
        </r>
      </text>
    </comment>
    <comment ref="G18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From ISO 389-3</t>
        </r>
      </text>
    </comment>
  </commentList>
</comments>
</file>

<file path=xl/comments3.xml><?xml version="1.0" encoding="utf-8"?>
<comments xmlns="http://schemas.openxmlformats.org/spreadsheetml/2006/main">
  <authors>
    <author>Guy Lightfoot</author>
    <author>Richard Barham</author>
  </authors>
  <commentList>
    <comment ref="A3" authorId="0">
      <text>
        <r>
          <rPr>
            <b/>
            <sz val="8"/>
            <rFont val="Tahoma"/>
            <family val="0"/>
          </rPr>
          <t>Wide-band artificial ear e.g. B&amp;K 4153</t>
        </r>
      </text>
    </comment>
    <comment ref="G3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sz val="8"/>
            <rFont val="Tahoma"/>
            <family val="0"/>
          </rPr>
          <t xml:space="preserve">RETFL in dB Re: 1uN
from ISO 389-6 (click) and NHSP data (pips)
</t>
        </r>
      </text>
    </comment>
    <comment ref="I4" authorId="0">
      <text>
        <r>
          <rPr>
            <sz val="8"/>
            <rFont val="Tahoma"/>
            <family val="0"/>
          </rPr>
          <t xml:space="preserve">Mastoid voltage sensitivity (dB Re 1V/N </t>
        </r>
        <r>
          <rPr>
            <sz val="8"/>
            <rFont val="Tahoma"/>
            <family val="0"/>
          </rPr>
          <t xml:space="preserve">at 1 kHz)
</t>
        </r>
      </text>
    </comment>
    <comment ref="J4" authorId="0">
      <text>
        <r>
          <rPr>
            <sz val="8"/>
            <rFont val="Tahoma"/>
            <family val="0"/>
          </rPr>
          <t xml:space="preserve">voltage sensitivity of mastoid in dB Re: value at 1 kHz
</t>
        </r>
      </text>
    </comment>
    <comment ref="K4" authorId="0">
      <text>
        <r>
          <rPr>
            <sz val="8"/>
            <rFont val="Tahoma"/>
            <family val="2"/>
          </rPr>
          <t>Dail level in dBHL at which calibration performed</t>
        </r>
      </text>
    </comment>
    <comment ref="L4" authorId="0">
      <text>
        <r>
          <rPr>
            <sz val="8"/>
            <rFont val="Tahoma"/>
            <family val="0"/>
          </rPr>
          <t xml:space="preserve">Target SLM reading (in dB Re: 1uV)
</t>
        </r>
      </text>
    </comment>
    <comment ref="M4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6cc / NBS-9A coupler e.g. B&amp;K 4152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IEC 60711 occluded ear simulator e.g. B&amp;K 4157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 xml:space="preserve">2cc Coupler / HA-2 e.g. B&amp;K DB0138 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From ISO 389 series
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0"/>
          </rPr>
          <t xml:space="preserve">RETFL in dB Re: 1uN
from ISO 389-6 (click) and NHSP data (pips)
</t>
        </r>
      </text>
    </comment>
    <comment ref="K12" authorId="0">
      <text>
        <r>
          <rPr>
            <sz val="8"/>
            <rFont val="Tahoma"/>
            <family val="2"/>
          </rPr>
          <t>Dail level in dBHL at which calibration performed</t>
        </r>
      </text>
    </comment>
    <comment ref="L12" authorId="0">
      <text>
        <r>
          <rPr>
            <sz val="8"/>
            <rFont val="Tahoma"/>
            <family val="0"/>
          </rPr>
          <t xml:space="preserve">Target SLM reading (in dB)
</t>
        </r>
      </text>
    </comment>
    <comment ref="M12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J12" authorId="1">
      <text>
        <r>
          <rPr>
            <sz val="8"/>
            <rFont val="Tahoma"/>
            <family val="0"/>
          </rPr>
          <t>Target values from the pure tone NPL bone conduction certificate</t>
        </r>
      </text>
    </comment>
    <comment ref="I12" authorId="1">
      <text>
        <r>
          <rPr>
            <sz val="8"/>
            <rFont val="Tahoma"/>
            <family val="0"/>
          </rPr>
          <t xml:space="preserve">The force level (RETFL+HL) used during the NPL calibration
</t>
        </r>
      </text>
    </comment>
    <comment ref="Q4" authorId="0">
      <text>
        <r>
          <rPr>
            <sz val="8"/>
            <rFont val="Tahoma"/>
            <family val="0"/>
          </rPr>
          <t xml:space="preserve">Mastoid voltage sensitivity (dB Re 1V/N </t>
        </r>
        <r>
          <rPr>
            <sz val="8"/>
            <rFont val="Tahoma"/>
            <family val="0"/>
          </rPr>
          <t xml:space="preserve">at 1 kHz)
</t>
        </r>
      </text>
    </comment>
    <comment ref="R4" authorId="0">
      <text>
        <r>
          <rPr>
            <sz val="8"/>
            <rFont val="Tahoma"/>
            <family val="0"/>
          </rPr>
          <t xml:space="preserve">voltage sensitivity of mastoid in dB Re: value at 1 kHz
</t>
        </r>
      </text>
    </comment>
    <comment ref="S4" authorId="0">
      <text>
        <r>
          <rPr>
            <sz val="8"/>
            <rFont val="Tahoma"/>
            <family val="0"/>
          </rPr>
          <t xml:space="preserve">Target SLM reading (in dB Re: 1uV)
</t>
        </r>
      </text>
    </comment>
    <comment ref="T4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Q12" authorId="1">
      <text>
        <r>
          <rPr>
            <sz val="8"/>
            <rFont val="Tahoma"/>
            <family val="0"/>
          </rPr>
          <t xml:space="preserve">The force level (RETFL+HL) used during the NPL calibration
</t>
        </r>
      </text>
    </comment>
    <comment ref="R12" authorId="1">
      <text>
        <r>
          <rPr>
            <sz val="8"/>
            <rFont val="Tahoma"/>
            <family val="0"/>
          </rPr>
          <t>Target values from the pure tone NPL bone conduction certificate</t>
        </r>
      </text>
    </comment>
    <comment ref="S12" authorId="0">
      <text>
        <r>
          <rPr>
            <sz val="8"/>
            <rFont val="Tahoma"/>
            <family val="0"/>
          </rPr>
          <t xml:space="preserve">Target SLM reading (in dB)
</t>
        </r>
      </text>
    </comment>
    <comment ref="T12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Guy Lightfoot</author>
    <author>Richard Barham</author>
    <author>Guy</author>
  </authors>
  <commentList>
    <comment ref="A3" authorId="0">
      <text>
        <r>
          <rPr>
            <b/>
            <sz val="8"/>
            <rFont val="Tahoma"/>
            <family val="0"/>
          </rPr>
          <t>Wide-band artificial ear e.g. B&amp;K 4153</t>
        </r>
      </text>
    </comment>
    <comment ref="G3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See note on this page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sz val="8"/>
            <rFont val="Tahoma"/>
            <family val="0"/>
          </rPr>
          <t xml:space="preserve">RETFL in dB Re: 1uN
from ISO 389-6 (click) and NHSP data (pips)
</t>
        </r>
      </text>
    </comment>
    <comment ref="I4" authorId="0">
      <text>
        <r>
          <rPr>
            <sz val="8"/>
            <rFont val="Tahoma"/>
            <family val="0"/>
          </rPr>
          <t xml:space="preserve">Mastoid voltage sensitivity (dB Re 1V/N </t>
        </r>
        <r>
          <rPr>
            <sz val="8"/>
            <rFont val="Tahoma"/>
            <family val="0"/>
          </rPr>
          <t xml:space="preserve">at 1 kHz)
</t>
        </r>
      </text>
    </comment>
    <comment ref="J4" authorId="0">
      <text>
        <r>
          <rPr>
            <sz val="8"/>
            <rFont val="Tahoma"/>
            <family val="0"/>
          </rPr>
          <t xml:space="preserve">voltage sensitivity of mastoid in dB Re: value at 1 kHz
</t>
        </r>
      </text>
    </comment>
    <comment ref="K4" authorId="0">
      <text>
        <r>
          <rPr>
            <sz val="8"/>
            <rFont val="Tahoma"/>
            <family val="2"/>
          </rPr>
          <t>Dail level in dBHL at which calibration performed</t>
        </r>
      </text>
    </comment>
    <comment ref="L4" authorId="0">
      <text>
        <r>
          <rPr>
            <sz val="8"/>
            <rFont val="Tahoma"/>
            <family val="0"/>
          </rPr>
          <t xml:space="preserve">Target SLM reading (in dB Re: 1uV)
</t>
        </r>
      </text>
    </comment>
    <comment ref="M4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Q4" authorId="0">
      <text>
        <r>
          <rPr>
            <sz val="8"/>
            <rFont val="Tahoma"/>
            <family val="0"/>
          </rPr>
          <t xml:space="preserve">Mastoid voltage sensitivity (dB Re 1V/N </t>
        </r>
        <r>
          <rPr>
            <sz val="8"/>
            <rFont val="Tahoma"/>
            <family val="0"/>
          </rPr>
          <t xml:space="preserve">at 1 kHz)
</t>
        </r>
      </text>
    </comment>
    <comment ref="R4" authorId="0">
      <text>
        <r>
          <rPr>
            <sz val="8"/>
            <rFont val="Tahoma"/>
            <family val="0"/>
          </rPr>
          <t xml:space="preserve">voltage sensitivity of mastoid in dB Re: value at 1 kHz
</t>
        </r>
      </text>
    </comment>
    <comment ref="S4" authorId="0">
      <text>
        <r>
          <rPr>
            <sz val="8"/>
            <rFont val="Tahoma"/>
            <family val="0"/>
          </rPr>
          <t xml:space="preserve">Target SLM reading (in dB Re: 1uV)
</t>
        </r>
      </text>
    </comment>
    <comment ref="T4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6cc / NBS-9A coupler e.g. B&amp;K 4152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Will become IEC 60318-6
Artificial Mastoid
e.g. B&amp;K 4930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0"/>
          </rPr>
          <t xml:space="preserve">RETFL in dB Re: 1uN
from ISO 389-6 (click) and NHSP data (pips)
</t>
        </r>
      </text>
    </comment>
    <comment ref="I12" authorId="1">
      <text>
        <r>
          <rPr>
            <sz val="8"/>
            <rFont val="Tahoma"/>
            <family val="0"/>
          </rPr>
          <t xml:space="preserve">The force level (RETFL+HL) used during the NPL calibration
</t>
        </r>
      </text>
    </comment>
    <comment ref="J12" authorId="1">
      <text>
        <r>
          <rPr>
            <sz val="8"/>
            <rFont val="Tahoma"/>
            <family val="0"/>
          </rPr>
          <t>Target values from the pure tone NPL bone conduction certificate</t>
        </r>
      </text>
    </comment>
    <comment ref="K12" authorId="0">
      <text>
        <r>
          <rPr>
            <sz val="8"/>
            <rFont val="Tahoma"/>
            <family val="2"/>
          </rPr>
          <t>Dail level in dBHL at which calibration performed</t>
        </r>
      </text>
    </comment>
    <comment ref="L12" authorId="0">
      <text>
        <r>
          <rPr>
            <sz val="8"/>
            <rFont val="Tahoma"/>
            <family val="0"/>
          </rPr>
          <t xml:space="preserve">Target SLM reading (in dB)
</t>
        </r>
      </text>
    </comment>
    <comment ref="M12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Q12" authorId="1">
      <text>
        <r>
          <rPr>
            <sz val="8"/>
            <rFont val="Tahoma"/>
            <family val="0"/>
          </rPr>
          <t xml:space="preserve">The force level (RETFL+HL) used during the NPL calibration
</t>
        </r>
      </text>
    </comment>
    <comment ref="R12" authorId="1">
      <text>
        <r>
          <rPr>
            <sz val="8"/>
            <rFont val="Tahoma"/>
            <family val="0"/>
          </rPr>
          <t>Target values from the pure tone NPL bone conduction certificate</t>
        </r>
      </text>
    </comment>
    <comment ref="S12" authorId="0">
      <text>
        <r>
          <rPr>
            <sz val="8"/>
            <rFont val="Tahoma"/>
            <family val="0"/>
          </rPr>
          <t xml:space="preserve">Target SLM reading (in dB)
</t>
        </r>
      </text>
    </comment>
    <comment ref="T12" authorId="0">
      <text>
        <r>
          <rPr>
            <b/>
            <sz val="8"/>
            <rFont val="Tahoma"/>
            <family val="0"/>
          </rPr>
          <t>Target rounded to nearest dB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IEC 60711 occluded ear simulator e.g. B&amp;K 4157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See note on this page
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 xml:space="preserve">2cc Coupler / HA-2 e.g. B&amp;K DB0138 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See note on this page
</t>
        </r>
        <r>
          <rPr>
            <sz val="8"/>
            <rFont val="Tahoma"/>
            <family val="0"/>
          </rPr>
          <t xml:space="preserve">
</t>
        </r>
      </text>
    </comment>
    <comment ref="D12" authorId="2">
      <text>
        <r>
          <rPr>
            <b/>
            <sz val="9"/>
            <rFont val="Tahoma"/>
            <family val="2"/>
          </rPr>
          <t>See note on this page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<sst xmlns="http://schemas.openxmlformats.org/spreadsheetml/2006/main" count="228" uniqueCount="63">
  <si>
    <t>Freq</t>
  </si>
  <si>
    <t>Mic Sens</t>
  </si>
  <si>
    <t>HL</t>
  </si>
  <si>
    <t>RET</t>
  </si>
  <si>
    <t>Target</t>
  </si>
  <si>
    <t>Spreadsheet to calculate audiometric target SLM values</t>
  </si>
  <si>
    <t>Assumptions:</t>
  </si>
  <si>
    <t>dBHL</t>
  </si>
  <si>
    <t xml:space="preserve">TDH / IEC 60318-3 </t>
  </si>
  <si>
    <t xml:space="preserve">IEC 60373 </t>
  </si>
  <si>
    <t xml:space="preserve">IEC 60318-1 </t>
  </si>
  <si>
    <t xml:space="preserve">ER-3A Insert / IEC 60318-4 </t>
  </si>
  <si>
    <t xml:space="preserve">ER-3A Insert / IEC 60318-5 </t>
  </si>
  <si>
    <t xml:space="preserve">IEC 60318-3 </t>
  </si>
  <si>
    <t xml:space="preserve">IEC 60318-4 </t>
  </si>
  <si>
    <t xml:space="preserve">IEC 60318-5 </t>
  </si>
  <si>
    <t>IEC 60318-6</t>
  </si>
  <si>
    <t>Freq (Hz)</t>
  </si>
  <si>
    <t>dB</t>
  </si>
  <si>
    <t>Click</t>
  </si>
  <si>
    <t>a) That ISO 389 series reference values are used (NHSP recommended values used for unavailable figures)</t>
  </si>
  <si>
    <t>c) That the same microphone is used for the IEC 60318-3 &amp; -5 (9A and 2cc couplers)</t>
  </si>
  <si>
    <t>1 k Sens</t>
  </si>
  <si>
    <t>Sens Re 1k</t>
  </si>
  <si>
    <t>RETFL</t>
  </si>
  <si>
    <t>Sens 1k</t>
  </si>
  <si>
    <t>Cal level</t>
  </si>
  <si>
    <t>Enter 1 for NPL, 2 for mastoid sensitivity values----&gt;</t>
  </si>
  <si>
    <t>Note: Spreadsheet contains typical values - replace numbers in mustard-coloured cells with values specific to your system</t>
  </si>
  <si>
    <t>Step 10: SLM target values are now shown on PTA &amp; ABR worksheets respectively</t>
  </si>
  <si>
    <t xml:space="preserve">Step 3: Enter the values representing the sensitivity of the IEC 60318-1 microphone at each frequency </t>
  </si>
  <si>
    <t xml:space="preserve">Step 4: Enter the values representing the sensitivity of the IEC 60318-3 &amp; -5 microphone at each frequency </t>
  </si>
  <si>
    <t xml:space="preserve">Step 5: Enter the values representing the sensitivity of the IEC 60318-4 microphone at each frequency </t>
  </si>
  <si>
    <t>Step 7: Enter the artificial mastoid overall sensitivity at 1 kHz in dB Re: µV/µN or V/N here:----&gt;</t>
  </si>
  <si>
    <t>Step 9: Enter the NPL bone target values</t>
  </si>
  <si>
    <t>For use with manufacturers mastoid sensitivity values</t>
  </si>
  <si>
    <t>Pure Tone Air Conduction</t>
  </si>
  <si>
    <t>Pure Tone Bone Conduction</t>
  </si>
  <si>
    <t>ABR Air Conduction</t>
  </si>
  <si>
    <t>ABR Bone Conduction</t>
  </si>
  <si>
    <t xml:space="preserve">  For use with NPL certificate</t>
  </si>
  <si>
    <t>NPL data</t>
  </si>
  <si>
    <t>Step 8: Enter the artificial mastoid frequency sensitivity relitive to 1 kHz (then skip step 9 &amp; go to step 10)</t>
  </si>
  <si>
    <t>Step 6: Indicate whether you have NPL targets or manufacturer sensitivity values for your artificial mastoid</t>
  </si>
  <si>
    <t>d) That for non-NPL calibrated systems, the frequency response of the measuring system is flat except for the mic/mastoid</t>
  </si>
  <si>
    <t>b) That a fixed stimulus Hearing (dial) Level is used at all frequencies for a given transducer / stimulus type</t>
  </si>
  <si>
    <t>Measuring device</t>
  </si>
  <si>
    <t>hover here</t>
  </si>
  <si>
    <t>Hovering the mouse over a cell with a red corner reveals a help message or explanation - try this example --------------------&gt;</t>
  </si>
  <si>
    <t>Step 1: Specify the Hearing Levels at which each transducer type is to be calibrated for pure tones.</t>
  </si>
  <si>
    <t>Step 2: Specify the Hearing Levels at which each transducer type is to be calibrated for clicks &amp; tone pips.</t>
  </si>
  <si>
    <t>Disclaimer: The author can accept no responsibility for errors or omissions to this spreadsheet</t>
  </si>
  <si>
    <t>Force Sensitivity quoted in mV/N?</t>
  </si>
  <si>
    <t>Enter value here -&gt;</t>
  </si>
  <si>
    <t>dB Re: V/N is:</t>
  </si>
  <si>
    <t xml:space="preserve">Send queries, comments or corrections to Guy Lightfoot (guy.lightfoot@nhs.net) </t>
  </si>
  <si>
    <t>Targets for 80dBVFL</t>
  </si>
  <si>
    <t>For use with mastoid sensitivity values</t>
  </si>
  <si>
    <t>dB VFL</t>
  </si>
  <si>
    <t>The chirps referred to here are those specified by Elberling, C., and Don, M. (2010).</t>
  </si>
  <si>
    <t>See Figs 1 &amp; 2. J. Acoust. Soc. Am. 128, 2955-2964</t>
  </si>
  <si>
    <t xml:space="preserve">“A direct approach for the design of chirp stimuli used for the recording of auditory brainstem responses,” </t>
  </si>
  <si>
    <t>Note: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</si>
</sst>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4" fontId="0" fillId="34" borderId="20" xfId="0" applyNumberFormat="1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64" fontId="0" fillId="34" borderId="21" xfId="0" applyNumberFormat="1" applyFill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164" fontId="0" fillId="33" borderId="27" xfId="0" applyNumberFormat="1" applyFill="1" applyBorder="1" applyAlignment="1">
      <alignment horizontal="center"/>
    </xf>
    <xf numFmtId="164" fontId="0" fillId="33" borderId="28" xfId="0" applyNumberFormat="1" applyFill="1" applyBorder="1" applyAlignment="1">
      <alignment horizontal="center"/>
    </xf>
    <xf numFmtId="164" fontId="0" fillId="33" borderId="2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164" fontId="0" fillId="33" borderId="31" xfId="0" applyNumberFormat="1" applyFill="1" applyBorder="1" applyAlignment="1">
      <alignment horizontal="center"/>
    </xf>
    <xf numFmtId="164" fontId="0" fillId="33" borderId="32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3" xfId="0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34" xfId="0" applyFill="1" applyBorder="1" applyAlignment="1">
      <alignment horizontal="center"/>
    </xf>
    <xf numFmtId="164" fontId="0" fillId="33" borderId="35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164" fontId="0" fillId="35" borderId="14" xfId="0" applyNumberFormat="1" applyFont="1" applyFill="1" applyBorder="1" applyAlignment="1" applyProtection="1">
      <alignment horizontal="center"/>
      <protection locked="0"/>
    </xf>
    <xf numFmtId="1" fontId="0" fillId="35" borderId="33" xfId="0" applyNumberFormat="1" applyFont="1" applyFill="1" applyBorder="1" applyAlignment="1" applyProtection="1">
      <alignment horizontal="center"/>
      <protection locked="0"/>
    </xf>
    <xf numFmtId="164" fontId="3" fillId="35" borderId="14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 horizontal="center"/>
    </xf>
    <xf numFmtId="0" fontId="0" fillId="36" borderId="0" xfId="0" applyFill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0" fillId="33" borderId="31" xfId="0" applyNumberFormat="1" applyFont="1" applyFill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164" fontId="46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7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8" fillId="0" borderId="33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ont="1" applyAlignment="1">
      <alignment horizontal="left"/>
    </xf>
    <xf numFmtId="164" fontId="0" fillId="35" borderId="39" xfId="0" applyNumberFormat="1" applyFill="1" applyBorder="1" applyAlignment="1" applyProtection="1">
      <alignment horizontal="center"/>
      <protection locked="0"/>
    </xf>
    <xf numFmtId="164" fontId="0" fillId="35" borderId="40" xfId="0" applyNumberFormat="1" applyFill="1" applyBorder="1" applyAlignment="1" applyProtection="1">
      <alignment horizontal="center"/>
      <protection locked="0"/>
    </xf>
    <xf numFmtId="1" fontId="0" fillId="35" borderId="14" xfId="0" applyNumberForma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20" xfId="0" applyNumberFormat="1" applyFont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34" xfId="0" applyFont="1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/>
      <protection/>
    </xf>
    <xf numFmtId="0" fontId="3" fillId="37" borderId="2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64" fontId="3" fillId="0" borderId="2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2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164" fontId="0" fillId="33" borderId="11" xfId="0" applyNumberForma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164" fontId="0" fillId="33" borderId="31" xfId="0" applyNumberFormat="1" applyFont="1" applyFill="1" applyBorder="1" applyAlignment="1" applyProtection="1">
      <alignment horizontal="center"/>
      <protection/>
    </xf>
    <xf numFmtId="164" fontId="0" fillId="33" borderId="31" xfId="0" applyNumberFormat="1" applyFill="1" applyBorder="1" applyAlignment="1" applyProtection="1">
      <alignment horizontal="center"/>
      <protection/>
    </xf>
    <xf numFmtId="164" fontId="0" fillId="33" borderId="23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64" fontId="0" fillId="33" borderId="18" xfId="0" applyNumberFormat="1" applyFill="1" applyBorder="1" applyAlignment="1" applyProtection="1">
      <alignment horizontal="center"/>
      <protection/>
    </xf>
    <xf numFmtId="164" fontId="0" fillId="33" borderId="27" xfId="0" applyNumberFormat="1" applyFill="1" applyBorder="1" applyAlignment="1" applyProtection="1">
      <alignment horizontal="center"/>
      <protection/>
    </xf>
    <xf numFmtId="164" fontId="0" fillId="33" borderId="29" xfId="0" applyNumberForma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4" fontId="0" fillId="0" borderId="20" xfId="0" applyNumberForma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164" fontId="0" fillId="33" borderId="32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64" fontId="0" fillId="0" borderId="20" xfId="0" applyNumberFormat="1" applyFill="1" applyBorder="1" applyAlignment="1" applyProtection="1">
      <alignment horizontal="center"/>
      <protection/>
    </xf>
    <xf numFmtId="164" fontId="0" fillId="33" borderId="2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4" fontId="46" fillId="0" borderId="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164" fontId="46" fillId="0" borderId="20" xfId="0" applyNumberFormat="1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" fontId="7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P35" sqref="P35"/>
    </sheetView>
  </sheetViews>
  <sheetFormatPr defaultColWidth="9.140625" defaultRowHeight="12.75"/>
  <cols>
    <col min="1" max="1" width="12.57421875" style="0" customWidth="1"/>
  </cols>
  <sheetData>
    <row r="1" spans="1:12" ht="21" thickBot="1">
      <c r="A1" s="82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2.75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2.75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2.75">
      <c r="A5" s="75" t="s">
        <v>45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2.75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2.75">
      <c r="A7" s="75" t="s">
        <v>44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2.75">
      <c r="A8" s="75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ht="12.75">
      <c r="A9" s="87" t="s">
        <v>48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59" t="s">
        <v>47</v>
      </c>
    </row>
    <row r="10" spans="1:12" ht="13.5" thickBo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3.5" thickBot="1">
      <c r="A11" s="77" t="s">
        <v>49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12.75">
      <c r="A12" s="95" t="s">
        <v>46</v>
      </c>
      <c r="B12" s="96"/>
      <c r="C12" s="94" t="s">
        <v>10</v>
      </c>
      <c r="D12" s="94"/>
      <c r="E12" s="88" t="s">
        <v>13</v>
      </c>
      <c r="F12" s="88"/>
      <c r="G12" s="88" t="s">
        <v>14</v>
      </c>
      <c r="H12" s="88"/>
      <c r="I12" s="88" t="s">
        <v>15</v>
      </c>
      <c r="J12" s="88"/>
      <c r="K12" s="88" t="s">
        <v>16</v>
      </c>
      <c r="L12" s="88"/>
    </row>
    <row r="13" spans="1:12" ht="12.75">
      <c r="A13" s="97" t="s">
        <v>7</v>
      </c>
      <c r="B13" s="98"/>
      <c r="C13" s="93">
        <v>60</v>
      </c>
      <c r="D13" s="93"/>
      <c r="E13" s="93">
        <v>60</v>
      </c>
      <c r="F13" s="93"/>
      <c r="G13" s="93">
        <v>60</v>
      </c>
      <c r="H13" s="93"/>
      <c r="I13" s="93">
        <v>60</v>
      </c>
      <c r="J13" s="93"/>
      <c r="K13" s="93">
        <v>30</v>
      </c>
      <c r="L13" s="93"/>
    </row>
    <row r="14" spans="1:12" ht="13.5" thickBo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3.5" thickBot="1">
      <c r="A15" s="77" t="s">
        <v>50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</row>
    <row r="16" spans="1:12" ht="12.75">
      <c r="A16" s="95" t="s">
        <v>46</v>
      </c>
      <c r="B16" s="96"/>
      <c r="C16" s="94" t="s">
        <v>10</v>
      </c>
      <c r="D16" s="94"/>
      <c r="E16" s="88" t="s">
        <v>13</v>
      </c>
      <c r="F16" s="88"/>
      <c r="G16" s="88" t="s">
        <v>14</v>
      </c>
      <c r="H16" s="88"/>
      <c r="I16" s="88" t="s">
        <v>15</v>
      </c>
      <c r="J16" s="88"/>
      <c r="K16" s="88" t="s">
        <v>16</v>
      </c>
      <c r="L16" s="88"/>
    </row>
    <row r="17" spans="1:12" ht="12.75">
      <c r="A17" s="97" t="s">
        <v>7</v>
      </c>
      <c r="B17" s="98"/>
      <c r="C17" s="93">
        <v>80</v>
      </c>
      <c r="D17" s="93"/>
      <c r="E17" s="93">
        <v>80</v>
      </c>
      <c r="F17" s="93"/>
      <c r="G17" s="93">
        <v>80</v>
      </c>
      <c r="H17" s="93"/>
      <c r="I17" s="93">
        <v>80</v>
      </c>
      <c r="J17" s="93"/>
      <c r="K17" s="93">
        <v>40</v>
      </c>
      <c r="L17" s="93"/>
    </row>
    <row r="18" spans="1:12" ht="13.5" thickBo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13.5" thickBot="1">
      <c r="A19" s="77" t="s">
        <v>30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12.75">
      <c r="A20" s="51" t="s">
        <v>17</v>
      </c>
      <c r="B20" s="51">
        <v>125</v>
      </c>
      <c r="C20" s="51">
        <v>250</v>
      </c>
      <c r="D20" s="51">
        <v>500</v>
      </c>
      <c r="E20" s="51">
        <v>750</v>
      </c>
      <c r="F20" s="51">
        <v>1000</v>
      </c>
      <c r="G20" s="51">
        <v>1500</v>
      </c>
      <c r="H20" s="51">
        <v>2000</v>
      </c>
      <c r="I20" s="51">
        <v>3000</v>
      </c>
      <c r="J20" s="51">
        <v>4000</v>
      </c>
      <c r="K20" s="51">
        <v>6000</v>
      </c>
      <c r="L20" s="51">
        <v>8000</v>
      </c>
    </row>
    <row r="21" spans="1:12" ht="12.75">
      <c r="A21" s="11" t="s">
        <v>18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0.3</v>
      </c>
      <c r="L21" s="60">
        <v>0.6</v>
      </c>
    </row>
    <row r="22" spans="1:12" ht="13.5" thickBo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3.5" thickBot="1">
      <c r="A23" s="77" t="s">
        <v>31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12.75">
      <c r="A24" s="51" t="s">
        <v>17</v>
      </c>
      <c r="B24" s="51">
        <v>125</v>
      </c>
      <c r="C24" s="51">
        <v>250</v>
      </c>
      <c r="D24" s="51">
        <v>500</v>
      </c>
      <c r="E24" s="51">
        <v>750</v>
      </c>
      <c r="F24" s="51">
        <v>1000</v>
      </c>
      <c r="G24" s="51">
        <v>1500</v>
      </c>
      <c r="H24" s="51">
        <v>2000</v>
      </c>
      <c r="I24" s="51">
        <v>3000</v>
      </c>
      <c r="J24" s="51">
        <v>4000</v>
      </c>
      <c r="K24" s="51">
        <v>6000</v>
      </c>
      <c r="L24" s="51">
        <v>8000</v>
      </c>
    </row>
    <row r="25" spans="1:12" ht="12.75">
      <c r="A25" s="11" t="s">
        <v>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0.5</v>
      </c>
      <c r="J25" s="60">
        <v>0.5</v>
      </c>
      <c r="K25" s="60">
        <v>0.5</v>
      </c>
      <c r="L25" s="60">
        <v>-1.5</v>
      </c>
    </row>
    <row r="26" spans="1:12" ht="13.5" thickBo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3.5" thickBot="1">
      <c r="A27" s="77" t="s">
        <v>32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 ht="12.75">
      <c r="A28" s="51" t="s">
        <v>17</v>
      </c>
      <c r="B28" s="51">
        <v>125</v>
      </c>
      <c r="C28" s="51">
        <v>250</v>
      </c>
      <c r="D28" s="51">
        <v>500</v>
      </c>
      <c r="E28" s="51">
        <v>750</v>
      </c>
      <c r="F28" s="51">
        <v>1000</v>
      </c>
      <c r="G28" s="51">
        <v>1500</v>
      </c>
      <c r="H28" s="51">
        <v>2000</v>
      </c>
      <c r="I28" s="51">
        <v>3000</v>
      </c>
      <c r="J28" s="51">
        <v>4000</v>
      </c>
      <c r="K28" s="51">
        <v>6000</v>
      </c>
      <c r="L28" s="51">
        <v>8000</v>
      </c>
    </row>
    <row r="29" spans="1:12" ht="12.75">
      <c r="A29" s="11" t="s">
        <v>18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0.5</v>
      </c>
      <c r="L29" s="60">
        <v>1</v>
      </c>
    </row>
    <row r="30" spans="1:12" ht="13.5" thickBo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3.5" thickBot="1">
      <c r="A31" s="77" t="s">
        <v>43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9"/>
    </row>
    <row r="32" spans="1:12" ht="12.75">
      <c r="A32" s="58" t="s">
        <v>27</v>
      </c>
      <c r="B32" s="58"/>
      <c r="C32" s="58"/>
      <c r="D32" s="58"/>
      <c r="E32" s="51"/>
      <c r="F32" s="61">
        <v>1</v>
      </c>
      <c r="G32" s="80" t="str">
        <f>IF(F32=1,"You've selected NPL mastoid target values - go to step 9","You've selected mastoid sensitivity values - go to step 7")</f>
        <v>You've selected NPL mastoid target values - go to step 9</v>
      </c>
      <c r="H32" s="80"/>
      <c r="I32" s="80"/>
      <c r="J32" s="80"/>
      <c r="K32" s="80"/>
      <c r="L32" s="80"/>
    </row>
    <row r="33" spans="1:12" ht="13.5" thickBo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6" ht="13.5" thickBot="1">
      <c r="A34" s="77" t="s">
        <v>33</v>
      </c>
      <c r="B34" s="78"/>
      <c r="C34" s="78"/>
      <c r="D34" s="78"/>
      <c r="E34" s="78"/>
      <c r="F34" s="78"/>
      <c r="G34" s="78"/>
      <c r="H34" s="78"/>
      <c r="I34" s="78"/>
      <c r="J34" s="79"/>
      <c r="K34" s="91">
        <v>-17.2</v>
      </c>
      <c r="L34" s="92"/>
      <c r="N34" s="63" t="s">
        <v>52</v>
      </c>
      <c r="O34" s="63"/>
      <c r="P34" s="63"/>
    </row>
    <row r="35" spans="1:16" ht="13.5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N35" s="63" t="s">
        <v>53</v>
      </c>
      <c r="O35" s="63"/>
      <c r="P35" s="65">
        <v>138</v>
      </c>
    </row>
    <row r="36" spans="1:16" ht="13.5" thickBot="1">
      <c r="A36" s="77" t="s">
        <v>42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/>
      <c r="N36" s="63" t="s">
        <v>54</v>
      </c>
      <c r="O36" s="63"/>
      <c r="P36" s="64">
        <f>20*(LOG(P35/1000))</f>
        <v>-17.20241827197527</v>
      </c>
    </row>
    <row r="37" spans="1:12" ht="12.75">
      <c r="A37" s="11" t="s">
        <v>17</v>
      </c>
      <c r="B37" s="11"/>
      <c r="C37" s="11">
        <v>250</v>
      </c>
      <c r="D37" s="11">
        <v>500</v>
      </c>
      <c r="E37" s="11">
        <v>750</v>
      </c>
      <c r="F37" s="11">
        <v>1000</v>
      </c>
      <c r="G37" s="11">
        <v>1500</v>
      </c>
      <c r="H37" s="11">
        <v>2000</v>
      </c>
      <c r="I37" s="11">
        <v>3000</v>
      </c>
      <c r="J37" s="11">
        <v>4000</v>
      </c>
      <c r="K37" s="11">
        <v>6000</v>
      </c>
      <c r="L37" s="11">
        <v>8000</v>
      </c>
    </row>
    <row r="38" spans="1:12" ht="12.75">
      <c r="A38" s="11" t="s">
        <v>18</v>
      </c>
      <c r="B38" s="12"/>
      <c r="C38" s="60">
        <v>-1</v>
      </c>
      <c r="D38" s="60">
        <v>-0.7</v>
      </c>
      <c r="E38" s="60">
        <v>-0.5</v>
      </c>
      <c r="F38" s="62">
        <v>0</v>
      </c>
      <c r="G38" s="60">
        <v>1</v>
      </c>
      <c r="H38" s="60">
        <v>2.5</v>
      </c>
      <c r="I38" s="60">
        <v>1</v>
      </c>
      <c r="J38" s="60">
        <v>-6</v>
      </c>
      <c r="K38" s="60">
        <v>-9.5</v>
      </c>
      <c r="L38" s="60">
        <v>-8</v>
      </c>
    </row>
    <row r="39" spans="1:12" ht="13.5" thickBo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3.5" thickBot="1">
      <c r="A40" s="77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9"/>
    </row>
    <row r="41" spans="1:12" ht="12.75">
      <c r="A41" s="51" t="s">
        <v>17</v>
      </c>
      <c r="B41" s="51"/>
      <c r="C41" s="51">
        <v>250</v>
      </c>
      <c r="D41" s="51">
        <v>500</v>
      </c>
      <c r="E41" s="51">
        <v>750</v>
      </c>
      <c r="F41" s="51">
        <v>1000</v>
      </c>
      <c r="G41" s="51">
        <v>1500</v>
      </c>
      <c r="H41" s="51">
        <v>2000</v>
      </c>
      <c r="I41" s="51">
        <v>3000</v>
      </c>
      <c r="J41" s="51">
        <v>4000</v>
      </c>
      <c r="K41" s="51">
        <v>6000</v>
      </c>
      <c r="L41" s="51">
        <v>8000</v>
      </c>
    </row>
    <row r="42" spans="1:12" ht="12.75">
      <c r="A42" s="11" t="s">
        <v>18</v>
      </c>
      <c r="B42" s="12"/>
      <c r="C42" s="60">
        <v>78</v>
      </c>
      <c r="D42" s="60">
        <v>69</v>
      </c>
      <c r="E42" s="60">
        <v>60</v>
      </c>
      <c r="F42" s="60">
        <v>55</v>
      </c>
      <c r="G42" s="60">
        <v>50</v>
      </c>
      <c r="H42" s="60">
        <v>45</v>
      </c>
      <c r="I42" s="60">
        <v>44</v>
      </c>
      <c r="J42" s="60">
        <v>45</v>
      </c>
      <c r="K42" s="60">
        <v>43</v>
      </c>
      <c r="L42" s="60">
        <v>43</v>
      </c>
    </row>
    <row r="43" spans="1:12" ht="13.5" thickBo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3.5" thickBot="1">
      <c r="A44" s="77" t="s">
        <v>29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9"/>
    </row>
    <row r="46" spans="1:9" ht="12.75">
      <c r="A46" s="90" t="s">
        <v>55</v>
      </c>
      <c r="B46" s="75"/>
      <c r="C46" s="75"/>
      <c r="D46" s="75"/>
      <c r="E46" s="75"/>
      <c r="F46" s="75"/>
      <c r="G46" s="75"/>
      <c r="H46" s="75"/>
      <c r="I46" s="75"/>
    </row>
    <row r="47" spans="1:10" ht="12.75">
      <c r="A47" s="75" t="s">
        <v>51</v>
      </c>
      <c r="B47" s="75"/>
      <c r="C47" s="75"/>
      <c r="D47" s="75"/>
      <c r="E47" s="75"/>
      <c r="F47" s="75"/>
      <c r="G47" s="75"/>
      <c r="H47" s="75"/>
      <c r="I47" s="75"/>
      <c r="J47" s="75"/>
    </row>
  </sheetData>
  <sheetProtection password="C86B" sheet="1" objects="1" scenarios="1" selectLockedCells="1"/>
  <mergeCells count="57">
    <mergeCell ref="A11:L11"/>
    <mergeCell ref="A15:L15"/>
    <mergeCell ref="A12:B12"/>
    <mergeCell ref="A13:B13"/>
    <mergeCell ref="A16:B16"/>
    <mergeCell ref="A17:B17"/>
    <mergeCell ref="C12:D12"/>
    <mergeCell ref="C13:D13"/>
    <mergeCell ref="K16:L16"/>
    <mergeCell ref="K17:L17"/>
    <mergeCell ref="C16:D16"/>
    <mergeCell ref="C17:D17"/>
    <mergeCell ref="G13:H13"/>
    <mergeCell ref="E12:F12"/>
    <mergeCell ref="E13:F13"/>
    <mergeCell ref="G16:H16"/>
    <mergeCell ref="G17:H17"/>
    <mergeCell ref="E16:F16"/>
    <mergeCell ref="A6:L6"/>
    <mergeCell ref="A8:L8"/>
    <mergeCell ref="A18:L18"/>
    <mergeCell ref="A7:L7"/>
    <mergeCell ref="K12:L12"/>
    <mergeCell ref="K13:L13"/>
    <mergeCell ref="I12:J12"/>
    <mergeCell ref="I13:J13"/>
    <mergeCell ref="I16:J16"/>
    <mergeCell ref="I17:J17"/>
    <mergeCell ref="A39:L39"/>
    <mergeCell ref="A43:L43"/>
    <mergeCell ref="A33:L33"/>
    <mergeCell ref="A47:J47"/>
    <mergeCell ref="A44:L44"/>
    <mergeCell ref="A40:L40"/>
    <mergeCell ref="A46:I46"/>
    <mergeCell ref="A36:L36"/>
    <mergeCell ref="K34:L34"/>
    <mergeCell ref="A35:L35"/>
    <mergeCell ref="A1:L1"/>
    <mergeCell ref="A19:L19"/>
    <mergeCell ref="A23:L23"/>
    <mergeCell ref="A27:L27"/>
    <mergeCell ref="A14:L14"/>
    <mergeCell ref="A2:L2"/>
    <mergeCell ref="A9:K9"/>
    <mergeCell ref="A10:L10"/>
    <mergeCell ref="A3:L3"/>
    <mergeCell ref="A4:L4"/>
    <mergeCell ref="A22:L22"/>
    <mergeCell ref="A26:L26"/>
    <mergeCell ref="A31:L31"/>
    <mergeCell ref="A34:J34"/>
    <mergeCell ref="G32:L32"/>
    <mergeCell ref="A30:L30"/>
    <mergeCell ref="G12:H12"/>
    <mergeCell ref="E17:F17"/>
    <mergeCell ref="A5:L5"/>
  </mergeCells>
  <conditionalFormatting sqref="A34:G34">
    <cfRule type="expression" priority="1" dxfId="6" stopIfTrue="1">
      <formula>F32=1</formula>
    </cfRule>
  </conditionalFormatting>
  <conditionalFormatting sqref="H34:J34">
    <cfRule type="expression" priority="2" dxfId="6" stopIfTrue="1">
      <formula>K32=1</formula>
    </cfRule>
  </conditionalFormatting>
  <conditionalFormatting sqref="A36:G36">
    <cfRule type="expression" priority="3" dxfId="6" stopIfTrue="1">
      <formula>F32=1</formula>
    </cfRule>
  </conditionalFormatting>
  <conditionalFormatting sqref="H36:L36">
    <cfRule type="expression" priority="4" dxfId="6" stopIfTrue="1">
      <formula>K32=1</formula>
    </cfRule>
  </conditionalFormatting>
  <conditionalFormatting sqref="A40:G40">
    <cfRule type="expression" priority="5" dxfId="6" stopIfTrue="1">
      <formula>F32=2</formula>
    </cfRule>
  </conditionalFormatting>
  <conditionalFormatting sqref="H40:L40">
    <cfRule type="expression" priority="6" dxfId="6" stopIfTrue="1">
      <formula>K32=2</formula>
    </cfRule>
  </conditionalFormatting>
  <dataValidations count="1">
    <dataValidation type="list" showDropDown="1" showErrorMessage="1" promptTitle="Choose one of the following" prompt="1 = NPL targets&#10;2 = mastoid sensitivities" sqref="F32">
      <formula1>"1,2"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2" max="2" width="9.140625" style="1" customWidth="1"/>
    <col min="3" max="3" width="9.140625" style="2" customWidth="1"/>
    <col min="4" max="4" width="9.140625" style="1" customWidth="1"/>
    <col min="8" max="9" width="9.140625" style="1" customWidth="1"/>
    <col min="10" max="10" width="10.421875" style="1" customWidth="1"/>
    <col min="11" max="13" width="9.140625" style="1" customWidth="1"/>
  </cols>
  <sheetData>
    <row r="1" spans="1:13" ht="13.5" thickBot="1">
      <c r="A1" s="101" t="s">
        <v>36</v>
      </c>
      <c r="B1" s="102"/>
      <c r="C1" s="102"/>
      <c r="D1" s="102"/>
      <c r="E1" s="102"/>
      <c r="F1" s="103"/>
      <c r="G1" s="101" t="s">
        <v>37</v>
      </c>
      <c r="H1" s="104"/>
      <c r="I1" s="104"/>
      <c r="J1" s="104"/>
      <c r="K1" s="104"/>
      <c r="L1" s="104"/>
      <c r="M1" s="105"/>
    </row>
    <row r="2" spans="1:13" ht="12.7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</row>
    <row r="3" spans="1:2" ht="13.5" thickBot="1">
      <c r="A3" s="106" t="s">
        <v>10</v>
      </c>
      <c r="B3" s="107"/>
    </row>
    <row r="4" spans="1:13" ht="13.5" thickBot="1">
      <c r="A4" s="6" t="s">
        <v>0</v>
      </c>
      <c r="B4" s="7" t="s">
        <v>1</v>
      </c>
      <c r="C4" s="8" t="s">
        <v>2</v>
      </c>
      <c r="D4" s="7" t="s">
        <v>3</v>
      </c>
      <c r="E4" s="9" t="s">
        <v>4</v>
      </c>
      <c r="F4" s="5"/>
      <c r="G4" s="53" t="s">
        <v>9</v>
      </c>
      <c r="H4" s="110" t="s">
        <v>35</v>
      </c>
      <c r="I4" s="110"/>
      <c r="J4" s="110"/>
      <c r="K4" s="110"/>
      <c r="L4" s="110"/>
      <c r="M4" s="110"/>
    </row>
    <row r="5" spans="1:13" ht="13.5" thickBot="1">
      <c r="A5" s="13">
        <v>125</v>
      </c>
      <c r="B5" s="14">
        <f>'Set-up'!B21</f>
        <v>0</v>
      </c>
      <c r="C5" s="15">
        <f>'Set-up'!$C$13</f>
        <v>60</v>
      </c>
      <c r="D5" s="16">
        <v>45</v>
      </c>
      <c r="E5" s="17">
        <f aca="true" t="shared" si="0" ref="E5:E15">B5+C5+D5</f>
        <v>105</v>
      </c>
      <c r="G5" s="6" t="s">
        <v>0</v>
      </c>
      <c r="H5" s="7" t="s">
        <v>24</v>
      </c>
      <c r="I5" s="7" t="s">
        <v>25</v>
      </c>
      <c r="J5" s="7" t="s">
        <v>23</v>
      </c>
      <c r="K5" s="7" t="s">
        <v>2</v>
      </c>
      <c r="L5" s="7" t="s">
        <v>4</v>
      </c>
      <c r="M5" s="10" t="s">
        <v>4</v>
      </c>
    </row>
    <row r="6" spans="1:13" ht="12.75">
      <c r="A6" s="18">
        <v>250</v>
      </c>
      <c r="B6" s="19">
        <f>'Set-up'!C21</f>
        <v>0</v>
      </c>
      <c r="C6" s="20">
        <f>'Set-up'!$C$13</f>
        <v>60</v>
      </c>
      <c r="D6" s="21">
        <v>27</v>
      </c>
      <c r="E6" s="22">
        <f t="shared" si="0"/>
        <v>87</v>
      </c>
      <c r="G6" s="13">
        <v>250</v>
      </c>
      <c r="H6" s="14">
        <v>67</v>
      </c>
      <c r="I6" s="14">
        <f>'Set-up'!$K$34</f>
        <v>-17.2</v>
      </c>
      <c r="J6" s="14">
        <f>'Set-up'!C38</f>
        <v>-1</v>
      </c>
      <c r="K6" s="15">
        <f>'Set-up'!$K$13</f>
        <v>30</v>
      </c>
      <c r="L6" s="16">
        <f>H6+I6+J6+K6</f>
        <v>78.8</v>
      </c>
      <c r="M6" s="17">
        <f>ROUND(L6,0)</f>
        <v>79</v>
      </c>
    </row>
    <row r="7" spans="1:13" ht="12.75">
      <c r="A7" s="18">
        <v>500</v>
      </c>
      <c r="B7" s="19">
        <f>'Set-up'!D21</f>
        <v>0</v>
      </c>
      <c r="C7" s="20">
        <f>'Set-up'!$C$13</f>
        <v>60</v>
      </c>
      <c r="D7" s="21">
        <v>13.5</v>
      </c>
      <c r="E7" s="22">
        <f t="shared" si="0"/>
        <v>73.5</v>
      </c>
      <c r="G7" s="18">
        <v>500</v>
      </c>
      <c r="H7" s="19">
        <v>58</v>
      </c>
      <c r="I7" s="19">
        <f>'Set-up'!$K$34</f>
        <v>-17.2</v>
      </c>
      <c r="J7" s="19">
        <f>'Set-up'!D38</f>
        <v>-0.7</v>
      </c>
      <c r="K7" s="20">
        <f>'Set-up'!$K$13</f>
        <v>30</v>
      </c>
      <c r="L7" s="21">
        <f aca="true" t="shared" si="1" ref="L7:L15">H7+I7+J7+K7</f>
        <v>70.1</v>
      </c>
      <c r="M7" s="22">
        <f aca="true" t="shared" si="2" ref="M7:M15">ROUND(L7,0)</f>
        <v>70</v>
      </c>
    </row>
    <row r="8" spans="1:13" ht="12.75">
      <c r="A8" s="18">
        <v>750</v>
      </c>
      <c r="B8" s="19">
        <f>'Set-up'!E21</f>
        <v>0</v>
      </c>
      <c r="C8" s="20">
        <f>'Set-up'!$C$13</f>
        <v>60</v>
      </c>
      <c r="D8" s="21">
        <v>9</v>
      </c>
      <c r="E8" s="22">
        <f t="shared" si="0"/>
        <v>69</v>
      </c>
      <c r="G8" s="18">
        <v>750</v>
      </c>
      <c r="H8" s="19">
        <v>48.5</v>
      </c>
      <c r="I8" s="19">
        <f>'Set-up'!$K$34</f>
        <v>-17.2</v>
      </c>
      <c r="J8" s="19">
        <f>'Set-up'!E38</f>
        <v>-0.5</v>
      </c>
      <c r="K8" s="20">
        <f>'Set-up'!$K$13</f>
        <v>30</v>
      </c>
      <c r="L8" s="21">
        <f t="shared" si="1"/>
        <v>60.8</v>
      </c>
      <c r="M8" s="22">
        <f t="shared" si="2"/>
        <v>61</v>
      </c>
    </row>
    <row r="9" spans="1:13" ht="12.75">
      <c r="A9" s="18">
        <v>1000</v>
      </c>
      <c r="B9" s="19">
        <f>'Set-up'!F21</f>
        <v>0</v>
      </c>
      <c r="C9" s="20">
        <f>'Set-up'!$C$13</f>
        <v>60</v>
      </c>
      <c r="D9" s="21">
        <v>7.5</v>
      </c>
      <c r="E9" s="22">
        <f t="shared" si="0"/>
        <v>67.5</v>
      </c>
      <c r="G9" s="18">
        <v>1000</v>
      </c>
      <c r="H9" s="19">
        <v>42.5</v>
      </c>
      <c r="I9" s="19">
        <f>'Set-up'!$K$34</f>
        <v>-17.2</v>
      </c>
      <c r="J9" s="19">
        <f>'Set-up'!F38</f>
        <v>0</v>
      </c>
      <c r="K9" s="20">
        <f>'Set-up'!$K$13</f>
        <v>30</v>
      </c>
      <c r="L9" s="21">
        <f t="shared" si="1"/>
        <v>55.3</v>
      </c>
      <c r="M9" s="22">
        <f t="shared" si="2"/>
        <v>55</v>
      </c>
    </row>
    <row r="10" spans="1:13" ht="12.75">
      <c r="A10" s="18">
        <v>1500</v>
      </c>
      <c r="B10" s="19">
        <f>'Set-up'!G21</f>
        <v>0</v>
      </c>
      <c r="C10" s="20">
        <f>'Set-up'!$C$13</f>
        <v>60</v>
      </c>
      <c r="D10" s="21">
        <v>7.5</v>
      </c>
      <c r="E10" s="22">
        <f t="shared" si="0"/>
        <v>67.5</v>
      </c>
      <c r="G10" s="18">
        <v>1500</v>
      </c>
      <c r="H10" s="19">
        <v>36.5</v>
      </c>
      <c r="I10" s="19">
        <f>'Set-up'!$K$34</f>
        <v>-17.2</v>
      </c>
      <c r="J10" s="19">
        <f>'Set-up'!G38</f>
        <v>1</v>
      </c>
      <c r="K10" s="20">
        <f>'Set-up'!$K$13</f>
        <v>30</v>
      </c>
      <c r="L10" s="21">
        <f t="shared" si="1"/>
        <v>50.3</v>
      </c>
      <c r="M10" s="22">
        <f t="shared" si="2"/>
        <v>50</v>
      </c>
    </row>
    <row r="11" spans="1:13" ht="12.75">
      <c r="A11" s="18">
        <v>2000</v>
      </c>
      <c r="B11" s="19">
        <f>'Set-up'!H21</f>
        <v>0</v>
      </c>
      <c r="C11" s="20">
        <f>'Set-up'!$C$13</f>
        <v>60</v>
      </c>
      <c r="D11" s="21">
        <v>9</v>
      </c>
      <c r="E11" s="22">
        <f t="shared" si="0"/>
        <v>69</v>
      </c>
      <c r="G11" s="18">
        <v>2000</v>
      </c>
      <c r="H11" s="19">
        <v>31</v>
      </c>
      <c r="I11" s="19">
        <f>'Set-up'!$K$34</f>
        <v>-17.2</v>
      </c>
      <c r="J11" s="19">
        <f>'Set-up'!H38</f>
        <v>2.5</v>
      </c>
      <c r="K11" s="20">
        <f>'Set-up'!$K$13</f>
        <v>30</v>
      </c>
      <c r="L11" s="21">
        <f t="shared" si="1"/>
        <v>46.3</v>
      </c>
      <c r="M11" s="22">
        <f t="shared" si="2"/>
        <v>46</v>
      </c>
    </row>
    <row r="12" spans="1:13" ht="12.75">
      <c r="A12" s="18">
        <v>3000</v>
      </c>
      <c r="B12" s="19">
        <f>'Set-up'!I21</f>
        <v>0</v>
      </c>
      <c r="C12" s="20">
        <f>'Set-up'!$C$13</f>
        <v>60</v>
      </c>
      <c r="D12" s="21">
        <v>11.5</v>
      </c>
      <c r="E12" s="22">
        <f t="shared" si="0"/>
        <v>71.5</v>
      </c>
      <c r="G12" s="18">
        <v>3000</v>
      </c>
      <c r="H12" s="19">
        <v>30</v>
      </c>
      <c r="I12" s="19">
        <f>'Set-up'!$K$34</f>
        <v>-17.2</v>
      </c>
      <c r="J12" s="19">
        <f>'Set-up'!I38</f>
        <v>1</v>
      </c>
      <c r="K12" s="20">
        <f>'Set-up'!$K$13</f>
        <v>30</v>
      </c>
      <c r="L12" s="21">
        <f t="shared" si="1"/>
        <v>43.8</v>
      </c>
      <c r="M12" s="22">
        <f t="shared" si="2"/>
        <v>44</v>
      </c>
    </row>
    <row r="13" spans="1:13" ht="12.75">
      <c r="A13" s="18">
        <v>4000</v>
      </c>
      <c r="B13" s="19">
        <f>'Set-up'!J21</f>
        <v>0</v>
      </c>
      <c r="C13" s="20">
        <f>'Set-up'!$C$13</f>
        <v>60</v>
      </c>
      <c r="D13" s="21">
        <v>12</v>
      </c>
      <c r="E13" s="22">
        <f t="shared" si="0"/>
        <v>72</v>
      </c>
      <c r="G13" s="18">
        <v>4000</v>
      </c>
      <c r="H13" s="19">
        <v>35.5</v>
      </c>
      <c r="I13" s="19">
        <f>'Set-up'!$K$34</f>
        <v>-17.2</v>
      </c>
      <c r="J13" s="19">
        <f>'Set-up'!J38</f>
        <v>-6</v>
      </c>
      <c r="K13" s="20">
        <f>'Set-up'!$K$13</f>
        <v>30</v>
      </c>
      <c r="L13" s="21">
        <f t="shared" si="1"/>
        <v>42.3</v>
      </c>
      <c r="M13" s="22">
        <f t="shared" si="2"/>
        <v>42</v>
      </c>
    </row>
    <row r="14" spans="1:13" ht="12.75">
      <c r="A14" s="18">
        <v>6000</v>
      </c>
      <c r="B14" s="19">
        <f>'Set-up'!K21</f>
        <v>0.3</v>
      </c>
      <c r="C14" s="20">
        <f>'Set-up'!$C$13</f>
        <v>60</v>
      </c>
      <c r="D14" s="21">
        <v>16</v>
      </c>
      <c r="E14" s="22">
        <f t="shared" si="0"/>
        <v>76.3</v>
      </c>
      <c r="G14" s="28">
        <v>6000</v>
      </c>
      <c r="H14" s="29">
        <v>40</v>
      </c>
      <c r="I14" s="29">
        <f>'Set-up'!$K$34</f>
        <v>-17.2</v>
      </c>
      <c r="J14" s="29">
        <f>'Set-up'!K38</f>
        <v>-9.5</v>
      </c>
      <c r="K14" s="30">
        <f>'Set-up'!$K$13</f>
        <v>30</v>
      </c>
      <c r="L14" s="31">
        <f t="shared" si="1"/>
        <v>43.3</v>
      </c>
      <c r="M14" s="32">
        <f t="shared" si="2"/>
        <v>43</v>
      </c>
    </row>
    <row r="15" spans="1:13" ht="13.5" thickBot="1">
      <c r="A15" s="23">
        <v>8000</v>
      </c>
      <c r="B15" s="24">
        <f>'Set-up'!L21</f>
        <v>0.6</v>
      </c>
      <c r="C15" s="25">
        <f>'Set-up'!$C$13</f>
        <v>60</v>
      </c>
      <c r="D15" s="26">
        <v>15.5</v>
      </c>
      <c r="E15" s="27">
        <f t="shared" si="0"/>
        <v>76.1</v>
      </c>
      <c r="G15" s="33">
        <v>8000</v>
      </c>
      <c r="H15" s="34">
        <v>40</v>
      </c>
      <c r="I15" s="34">
        <f>'Set-up'!$K$34</f>
        <v>-17.2</v>
      </c>
      <c r="J15" s="34">
        <f>'Set-up'!L38</f>
        <v>-8</v>
      </c>
      <c r="K15" s="35">
        <f>'Set-up'!$K$13</f>
        <v>30</v>
      </c>
      <c r="L15" s="36">
        <f t="shared" si="1"/>
        <v>44.8</v>
      </c>
      <c r="M15" s="37">
        <f t="shared" si="2"/>
        <v>45</v>
      </c>
    </row>
    <row r="16" ht="12.75">
      <c r="E16" s="3"/>
    </row>
    <row r="17" spans="1:13" ht="13.5" thickBot="1">
      <c r="A17" s="108" t="s">
        <v>8</v>
      </c>
      <c r="B17" s="109"/>
      <c r="E17" s="3"/>
      <c r="I17" s="54"/>
      <c r="J17" s="54"/>
      <c r="K17" s="54"/>
      <c r="L17" s="54"/>
      <c r="M17" s="54"/>
    </row>
    <row r="18" spans="1:8" ht="13.5" thickBot="1">
      <c r="A18" s="6" t="s">
        <v>0</v>
      </c>
      <c r="B18" s="7" t="s">
        <v>1</v>
      </c>
      <c r="C18" s="8" t="s">
        <v>2</v>
      </c>
      <c r="D18" s="7" t="s">
        <v>3</v>
      </c>
      <c r="E18" s="9" t="s">
        <v>4</v>
      </c>
      <c r="G18" s="54" t="s">
        <v>9</v>
      </c>
      <c r="H18" s="54" t="s">
        <v>40</v>
      </c>
    </row>
    <row r="19" spans="1:8" ht="13.5" thickBot="1">
      <c r="A19" s="13">
        <v>125</v>
      </c>
      <c r="B19" s="14">
        <f>'Set-up'!B25</f>
        <v>0</v>
      </c>
      <c r="C19" s="15">
        <f>'Set-up'!$E$13</f>
        <v>60</v>
      </c>
      <c r="D19" s="16">
        <v>45</v>
      </c>
      <c r="E19" s="38">
        <f aca="true" t="shared" si="3" ref="E19:E29">B19+C19+D19</f>
        <v>105</v>
      </c>
      <c r="G19" s="55" t="s">
        <v>0</v>
      </c>
      <c r="H19" s="56" t="s">
        <v>4</v>
      </c>
    </row>
    <row r="20" spans="1:13" ht="12.75">
      <c r="A20" s="18">
        <v>250</v>
      </c>
      <c r="B20" s="19">
        <f>'Set-up'!C25</f>
        <v>0</v>
      </c>
      <c r="C20" s="20">
        <f>'Set-up'!$E$13</f>
        <v>60</v>
      </c>
      <c r="D20" s="21">
        <v>25.5</v>
      </c>
      <c r="E20" s="39">
        <f t="shared" si="3"/>
        <v>85.5</v>
      </c>
      <c r="G20" s="18">
        <v>250</v>
      </c>
      <c r="H20" s="57">
        <f>'Set-up'!C42</f>
        <v>78</v>
      </c>
      <c r="L20" s="50"/>
      <c r="M20" s="50"/>
    </row>
    <row r="21" spans="1:13" ht="12.75">
      <c r="A21" s="18">
        <v>500</v>
      </c>
      <c r="B21" s="19">
        <f>'Set-up'!D25</f>
        <v>0</v>
      </c>
      <c r="C21" s="20">
        <f>'Set-up'!$E$13</f>
        <v>60</v>
      </c>
      <c r="D21" s="21">
        <v>11.5</v>
      </c>
      <c r="E21" s="39">
        <f t="shared" si="3"/>
        <v>71.5</v>
      </c>
      <c r="G21" s="18">
        <v>500</v>
      </c>
      <c r="H21" s="42">
        <f>'Set-up'!D42</f>
        <v>69</v>
      </c>
      <c r="L21" s="50"/>
      <c r="M21" s="50"/>
    </row>
    <row r="22" spans="1:13" ht="12.75">
      <c r="A22" s="18">
        <v>750</v>
      </c>
      <c r="B22" s="19">
        <f>'Set-up'!E25</f>
        <v>0</v>
      </c>
      <c r="C22" s="20">
        <f>'Set-up'!$E$13</f>
        <v>60</v>
      </c>
      <c r="D22" s="21">
        <v>7.5</v>
      </c>
      <c r="E22" s="39">
        <f t="shared" si="3"/>
        <v>67.5</v>
      </c>
      <c r="G22" s="18">
        <v>750</v>
      </c>
      <c r="H22" s="42">
        <f>'Set-up'!E42</f>
        <v>60</v>
      </c>
      <c r="L22" s="50"/>
      <c r="M22" s="50"/>
    </row>
    <row r="23" spans="1:13" ht="12.75">
      <c r="A23" s="18">
        <v>1000</v>
      </c>
      <c r="B23" s="19">
        <f>'Set-up'!F25</f>
        <v>0</v>
      </c>
      <c r="C23" s="20">
        <f>'Set-up'!$E$13</f>
        <v>60</v>
      </c>
      <c r="D23" s="21">
        <v>7</v>
      </c>
      <c r="E23" s="39">
        <f t="shared" si="3"/>
        <v>67</v>
      </c>
      <c r="G23" s="18">
        <v>1000</v>
      </c>
      <c r="H23" s="42">
        <f>'Set-up'!F42</f>
        <v>55</v>
      </c>
      <c r="L23" s="50"/>
      <c r="M23" s="50"/>
    </row>
    <row r="24" spans="1:13" ht="12.75">
      <c r="A24" s="18">
        <v>1500</v>
      </c>
      <c r="B24" s="19">
        <f>'Set-up'!G25</f>
        <v>0</v>
      </c>
      <c r="C24" s="20">
        <f>'Set-up'!$E$13</f>
        <v>60</v>
      </c>
      <c r="D24" s="21">
        <v>6.5</v>
      </c>
      <c r="E24" s="39">
        <f t="shared" si="3"/>
        <v>66.5</v>
      </c>
      <c r="G24" s="18">
        <v>1500</v>
      </c>
      <c r="H24" s="42">
        <f>'Set-up'!G42</f>
        <v>50</v>
      </c>
      <c r="L24" s="50"/>
      <c r="M24" s="50"/>
    </row>
    <row r="25" spans="1:13" ht="12.75">
      <c r="A25" s="18">
        <v>2000</v>
      </c>
      <c r="B25" s="19">
        <f>'Set-up'!H25</f>
        <v>0</v>
      </c>
      <c r="C25" s="20">
        <f>'Set-up'!$E$13</f>
        <v>60</v>
      </c>
      <c r="D25" s="21">
        <v>9</v>
      </c>
      <c r="E25" s="39">
        <f t="shared" si="3"/>
        <v>69</v>
      </c>
      <c r="G25" s="18">
        <v>2000</v>
      </c>
      <c r="H25" s="42">
        <f>'Set-up'!H42</f>
        <v>45</v>
      </c>
      <c r="L25" s="50"/>
      <c r="M25" s="50"/>
    </row>
    <row r="26" spans="1:8" ht="12.75">
      <c r="A26" s="18">
        <v>3000</v>
      </c>
      <c r="B26" s="19">
        <f>'Set-up'!I25</f>
        <v>0.5</v>
      </c>
      <c r="C26" s="20">
        <f>'Set-up'!$E$13</f>
        <v>60</v>
      </c>
      <c r="D26" s="21">
        <v>10</v>
      </c>
      <c r="E26" s="39">
        <f t="shared" si="3"/>
        <v>70.5</v>
      </c>
      <c r="G26" s="18">
        <v>3000</v>
      </c>
      <c r="H26" s="42">
        <f>'Set-up'!I42</f>
        <v>44</v>
      </c>
    </row>
    <row r="27" spans="1:8" ht="12.75">
      <c r="A27" s="18">
        <v>4000</v>
      </c>
      <c r="B27" s="19">
        <f>'Set-up'!J25</f>
        <v>0.5</v>
      </c>
      <c r="C27" s="20">
        <f>'Set-up'!$E$13</f>
        <v>60</v>
      </c>
      <c r="D27" s="21">
        <v>9.5</v>
      </c>
      <c r="E27" s="39">
        <f t="shared" si="3"/>
        <v>70</v>
      </c>
      <c r="G27" s="18">
        <v>4000</v>
      </c>
      <c r="H27" s="42">
        <f>'Set-up'!J42</f>
        <v>45</v>
      </c>
    </row>
    <row r="28" spans="1:8" ht="12.75">
      <c r="A28" s="18">
        <v>6000</v>
      </c>
      <c r="B28" s="19">
        <f>'Set-up'!K25</f>
        <v>0.5</v>
      </c>
      <c r="C28" s="20">
        <f>'Set-up'!$E$13</f>
        <v>60</v>
      </c>
      <c r="D28" s="21">
        <v>15.5</v>
      </c>
      <c r="E28" s="39">
        <f t="shared" si="3"/>
        <v>76</v>
      </c>
      <c r="G28" s="28">
        <v>6000</v>
      </c>
      <c r="H28" s="42">
        <f>'Set-up'!K42</f>
        <v>43</v>
      </c>
    </row>
    <row r="29" spans="1:8" ht="13.5" thickBot="1">
      <c r="A29" s="23">
        <v>8000</v>
      </c>
      <c r="B29" s="24">
        <f>'Set-up'!L25</f>
        <v>-1.5</v>
      </c>
      <c r="C29" s="25">
        <f>'Set-up'!$E$13</f>
        <v>60</v>
      </c>
      <c r="D29" s="26">
        <v>13</v>
      </c>
      <c r="E29" s="40">
        <f t="shared" si="3"/>
        <v>71.5</v>
      </c>
      <c r="G29" s="33">
        <v>8000</v>
      </c>
      <c r="H29" s="43">
        <f>'Set-up'!L42</f>
        <v>43</v>
      </c>
    </row>
    <row r="30" ht="12.75">
      <c r="E30" s="3"/>
    </row>
    <row r="31" spans="1:5" ht="13.5" thickBot="1">
      <c r="A31" s="99" t="s">
        <v>11</v>
      </c>
      <c r="B31" s="100"/>
      <c r="C31" s="100"/>
      <c r="E31" s="3"/>
    </row>
    <row r="32" spans="1:5" ht="13.5" thickBot="1">
      <c r="A32" s="6" t="s">
        <v>0</v>
      </c>
      <c r="B32" s="7" t="s">
        <v>1</v>
      </c>
      <c r="C32" s="8" t="s">
        <v>2</v>
      </c>
      <c r="D32" s="7" t="s">
        <v>3</v>
      </c>
      <c r="E32" s="9" t="s">
        <v>4</v>
      </c>
    </row>
    <row r="33" spans="1:5" ht="12.75">
      <c r="A33" s="13">
        <v>125</v>
      </c>
      <c r="B33" s="14">
        <f>'Set-up'!B29</f>
        <v>0</v>
      </c>
      <c r="C33" s="15">
        <f>'Set-up'!$G$13</f>
        <v>60</v>
      </c>
      <c r="D33" s="16">
        <v>28</v>
      </c>
      <c r="E33" s="38">
        <f aca="true" t="shared" si="4" ref="E33:E43">B33+C33+D33</f>
        <v>88</v>
      </c>
    </row>
    <row r="34" spans="1:5" ht="12.75">
      <c r="A34" s="18">
        <v>250</v>
      </c>
      <c r="B34" s="19">
        <f>'Set-up'!C29</f>
        <v>0</v>
      </c>
      <c r="C34" s="20">
        <f>'Set-up'!$G$13</f>
        <v>60</v>
      </c>
      <c r="D34" s="21">
        <v>17.5</v>
      </c>
      <c r="E34" s="39">
        <f t="shared" si="4"/>
        <v>77.5</v>
      </c>
    </row>
    <row r="35" spans="1:5" ht="12.75">
      <c r="A35" s="18">
        <v>500</v>
      </c>
      <c r="B35" s="19">
        <f>'Set-up'!D29</f>
        <v>0</v>
      </c>
      <c r="C35" s="20">
        <f>'Set-up'!$G$13</f>
        <v>60</v>
      </c>
      <c r="D35" s="21">
        <v>9.5</v>
      </c>
      <c r="E35" s="39">
        <f t="shared" si="4"/>
        <v>69.5</v>
      </c>
    </row>
    <row r="36" spans="1:5" ht="12.75">
      <c r="A36" s="18">
        <v>750</v>
      </c>
      <c r="B36" s="19">
        <f>'Set-up'!E29</f>
        <v>0</v>
      </c>
      <c r="C36" s="20">
        <f>'Set-up'!$G$13</f>
        <v>60</v>
      </c>
      <c r="D36" s="21">
        <v>6</v>
      </c>
      <c r="E36" s="39">
        <f t="shared" si="4"/>
        <v>66</v>
      </c>
    </row>
    <row r="37" spans="1:5" ht="12.75">
      <c r="A37" s="18">
        <v>1000</v>
      </c>
      <c r="B37" s="19">
        <f>'Set-up'!F29</f>
        <v>0</v>
      </c>
      <c r="C37" s="20">
        <f>'Set-up'!$G$13</f>
        <v>60</v>
      </c>
      <c r="D37" s="21">
        <v>5.5</v>
      </c>
      <c r="E37" s="39">
        <f t="shared" si="4"/>
        <v>65.5</v>
      </c>
    </row>
    <row r="38" spans="1:5" ht="12.75">
      <c r="A38" s="18">
        <v>1500</v>
      </c>
      <c r="B38" s="19">
        <f>'Set-up'!G29</f>
        <v>0</v>
      </c>
      <c r="C38" s="20">
        <f>'Set-up'!$G$13</f>
        <v>60</v>
      </c>
      <c r="D38" s="21">
        <v>9.5</v>
      </c>
      <c r="E38" s="39">
        <f t="shared" si="4"/>
        <v>69.5</v>
      </c>
    </row>
    <row r="39" spans="1:5" ht="12.75">
      <c r="A39" s="18">
        <v>2000</v>
      </c>
      <c r="B39" s="19">
        <f>'Set-up'!H29</f>
        <v>0</v>
      </c>
      <c r="C39" s="20">
        <f>'Set-up'!$G$13</f>
        <v>60</v>
      </c>
      <c r="D39" s="21">
        <v>11.5</v>
      </c>
      <c r="E39" s="39">
        <f t="shared" si="4"/>
        <v>71.5</v>
      </c>
    </row>
    <row r="40" spans="1:5" ht="12.75">
      <c r="A40" s="18">
        <v>3000</v>
      </c>
      <c r="B40" s="19">
        <f>'Set-up'!I29</f>
        <v>0</v>
      </c>
      <c r="C40" s="20">
        <f>'Set-up'!$G$13</f>
        <v>60</v>
      </c>
      <c r="D40" s="21">
        <v>13</v>
      </c>
      <c r="E40" s="39">
        <f t="shared" si="4"/>
        <v>73</v>
      </c>
    </row>
    <row r="41" spans="1:5" ht="12.75">
      <c r="A41" s="18">
        <v>4000</v>
      </c>
      <c r="B41" s="19">
        <f>'Set-up'!J29</f>
        <v>0</v>
      </c>
      <c r="C41" s="20">
        <f>'Set-up'!$G$13</f>
        <v>60</v>
      </c>
      <c r="D41" s="21">
        <v>15</v>
      </c>
      <c r="E41" s="39">
        <f t="shared" si="4"/>
        <v>75</v>
      </c>
    </row>
    <row r="42" spans="1:5" ht="12.75">
      <c r="A42" s="18">
        <v>6000</v>
      </c>
      <c r="B42" s="19">
        <f>'Set-up'!K29</f>
        <v>0.5</v>
      </c>
      <c r="C42" s="20">
        <f>'Set-up'!$G$13</f>
        <v>60</v>
      </c>
      <c r="D42" s="21">
        <v>16</v>
      </c>
      <c r="E42" s="39">
        <f t="shared" si="4"/>
        <v>76.5</v>
      </c>
    </row>
    <row r="43" spans="1:5" ht="13.5" thickBot="1">
      <c r="A43" s="23">
        <v>8000</v>
      </c>
      <c r="B43" s="24">
        <f>'Set-up'!L29</f>
        <v>1</v>
      </c>
      <c r="C43" s="25">
        <f>'Set-up'!$G$13</f>
        <v>60</v>
      </c>
      <c r="D43" s="26">
        <v>15.5</v>
      </c>
      <c r="E43" s="40">
        <f t="shared" si="4"/>
        <v>76.5</v>
      </c>
    </row>
    <row r="44" ht="12.75"/>
    <row r="45" spans="1:5" ht="13.5" thickBot="1">
      <c r="A45" s="100" t="s">
        <v>12</v>
      </c>
      <c r="B45" s="100"/>
      <c r="C45" s="100"/>
      <c r="E45" s="3"/>
    </row>
    <row r="46" spans="1:5" ht="13.5" thickBot="1">
      <c r="A46" s="6" t="s">
        <v>0</v>
      </c>
      <c r="B46" s="7" t="s">
        <v>1</v>
      </c>
      <c r="C46" s="8" t="s">
        <v>2</v>
      </c>
      <c r="D46" s="7" t="s">
        <v>3</v>
      </c>
      <c r="E46" s="9" t="s">
        <v>4</v>
      </c>
    </row>
    <row r="47" spans="1:5" ht="12.75">
      <c r="A47" s="13">
        <v>125</v>
      </c>
      <c r="B47" s="14">
        <f>'Set-up'!B25</f>
        <v>0</v>
      </c>
      <c r="C47" s="15">
        <f>'Set-up'!$I$13</f>
        <v>60</v>
      </c>
      <c r="D47" s="14">
        <v>26</v>
      </c>
      <c r="E47" s="41">
        <f aca="true" t="shared" si="5" ref="E47:E57">B47+C47+D47</f>
        <v>86</v>
      </c>
    </row>
    <row r="48" spans="1:5" ht="12.75">
      <c r="A48" s="18">
        <v>250</v>
      </c>
      <c r="B48" s="19">
        <f>'Set-up'!C25</f>
        <v>0</v>
      </c>
      <c r="C48" s="20">
        <f>'Set-up'!$I$13</f>
        <v>60</v>
      </c>
      <c r="D48" s="19">
        <v>14</v>
      </c>
      <c r="E48" s="42">
        <f t="shared" si="5"/>
        <v>74</v>
      </c>
    </row>
    <row r="49" spans="1:5" ht="12.75">
      <c r="A49" s="18">
        <v>500</v>
      </c>
      <c r="B49" s="19">
        <f>'Set-up'!D25</f>
        <v>0</v>
      </c>
      <c r="C49" s="20">
        <f>'Set-up'!$I$13</f>
        <v>60</v>
      </c>
      <c r="D49" s="19">
        <v>5.5</v>
      </c>
      <c r="E49" s="42">
        <f t="shared" si="5"/>
        <v>65.5</v>
      </c>
    </row>
    <row r="50" spans="1:5" ht="12.75">
      <c r="A50" s="18">
        <v>750</v>
      </c>
      <c r="B50" s="19">
        <f>'Set-up'!E25</f>
        <v>0</v>
      </c>
      <c r="C50" s="20">
        <f>'Set-up'!$I$13</f>
        <v>60</v>
      </c>
      <c r="D50" s="19">
        <v>2</v>
      </c>
      <c r="E50" s="42">
        <f t="shared" si="5"/>
        <v>62</v>
      </c>
    </row>
    <row r="51" spans="1:5" ht="12.75">
      <c r="A51" s="18">
        <v>1000</v>
      </c>
      <c r="B51" s="19">
        <f>'Set-up'!F132</f>
        <v>0</v>
      </c>
      <c r="C51" s="20">
        <f>'Set-up'!$I$13</f>
        <v>60</v>
      </c>
      <c r="D51" s="19">
        <v>0</v>
      </c>
      <c r="E51" s="42">
        <f t="shared" si="5"/>
        <v>60</v>
      </c>
    </row>
    <row r="52" spans="1:5" ht="12.75">
      <c r="A52" s="18">
        <v>1500</v>
      </c>
      <c r="B52" s="19">
        <f>'Set-up'!G25</f>
        <v>0</v>
      </c>
      <c r="C52" s="20">
        <f>'Set-up'!$I$13</f>
        <v>60</v>
      </c>
      <c r="D52" s="19">
        <v>2</v>
      </c>
      <c r="E52" s="42">
        <f t="shared" si="5"/>
        <v>62</v>
      </c>
    </row>
    <row r="53" spans="1:5" ht="12.75">
      <c r="A53" s="18">
        <v>2000</v>
      </c>
      <c r="B53" s="19">
        <f>'Set-up'!H25</f>
        <v>0</v>
      </c>
      <c r="C53" s="20">
        <f>'Set-up'!$I$13</f>
        <v>60</v>
      </c>
      <c r="D53" s="19">
        <v>3</v>
      </c>
      <c r="E53" s="42">
        <f t="shared" si="5"/>
        <v>63</v>
      </c>
    </row>
    <row r="54" spans="1:5" ht="12.75">
      <c r="A54" s="18">
        <v>3000</v>
      </c>
      <c r="B54" s="19">
        <f>'Set-up'!I25</f>
        <v>0.5</v>
      </c>
      <c r="C54" s="20">
        <f>'Set-up'!$I$13</f>
        <v>60</v>
      </c>
      <c r="D54" s="19">
        <v>3.5</v>
      </c>
      <c r="E54" s="42">
        <f t="shared" si="5"/>
        <v>64</v>
      </c>
    </row>
    <row r="55" spans="1:5" ht="12.75">
      <c r="A55" s="18">
        <v>4000</v>
      </c>
      <c r="B55" s="19">
        <f>'Set-up'!J25</f>
        <v>0.5</v>
      </c>
      <c r="C55" s="20">
        <f>'Set-up'!$I$13</f>
        <v>60</v>
      </c>
      <c r="D55" s="19">
        <v>5.5</v>
      </c>
      <c r="E55" s="42">
        <f t="shared" si="5"/>
        <v>66</v>
      </c>
    </row>
    <row r="56" spans="1:5" ht="12.75">
      <c r="A56" s="18">
        <v>6000</v>
      </c>
      <c r="B56" s="19">
        <f>'Set-up'!K25</f>
        <v>0.5</v>
      </c>
      <c r="C56" s="20">
        <f>'Set-up'!$I$13</f>
        <v>60</v>
      </c>
      <c r="D56" s="19">
        <v>2</v>
      </c>
      <c r="E56" s="42">
        <f t="shared" si="5"/>
        <v>62.5</v>
      </c>
    </row>
    <row r="57" spans="1:5" ht="13.5" thickBot="1">
      <c r="A57" s="23">
        <v>8000</v>
      </c>
      <c r="B57" s="24">
        <f>'Set-up'!L25</f>
        <v>-1.5</v>
      </c>
      <c r="C57" s="25">
        <f>'Set-up'!$I$13</f>
        <v>60</v>
      </c>
      <c r="D57" s="24">
        <v>0</v>
      </c>
      <c r="E57" s="43">
        <f t="shared" si="5"/>
        <v>58.5</v>
      </c>
    </row>
    <row r="61" ht="12.75">
      <c r="A61" s="52">
        <f>'Set-up'!F32</f>
        <v>1</v>
      </c>
    </row>
  </sheetData>
  <sheetProtection password="C86B" sheet="1" objects="1" scenarios="1" selectLockedCells="1"/>
  <mergeCells count="7">
    <mergeCell ref="A31:C31"/>
    <mergeCell ref="A45:C45"/>
    <mergeCell ref="A1:F1"/>
    <mergeCell ref="G1:M1"/>
    <mergeCell ref="A3:B3"/>
    <mergeCell ref="A17:B17"/>
    <mergeCell ref="H4:M4"/>
  </mergeCells>
  <conditionalFormatting sqref="G20:H29">
    <cfRule type="expression" priority="1" dxfId="0" stopIfTrue="1">
      <formula>$A$61&lt;&gt;1</formula>
    </cfRule>
  </conditionalFormatting>
  <conditionalFormatting sqref="G6:M15">
    <cfRule type="expression" priority="2" dxfId="0" stopIfTrue="1">
      <formula>$A$61=1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9.140625" defaultRowHeight="12.75"/>
  <cols>
    <col min="2" max="2" width="9.140625" style="1" customWidth="1"/>
    <col min="3" max="3" width="9.140625" style="2" customWidth="1"/>
    <col min="4" max="4" width="9.140625" style="1" customWidth="1"/>
    <col min="8" max="9" width="9.140625" style="1" customWidth="1"/>
    <col min="10" max="10" width="10.00390625" style="1" customWidth="1"/>
    <col min="11" max="13" width="9.140625" style="1" customWidth="1"/>
    <col min="15" max="15" width="10.28125" style="0" customWidth="1"/>
    <col min="16" max="16" width="9.00390625" style="0" customWidth="1"/>
    <col min="18" max="18" width="10.7109375" style="0" bestFit="1" customWidth="1"/>
  </cols>
  <sheetData>
    <row r="1" spans="1:20" ht="13.5" thickBot="1">
      <c r="A1" s="101" t="s">
        <v>38</v>
      </c>
      <c r="B1" s="102"/>
      <c r="C1" s="102"/>
      <c r="D1" s="102"/>
      <c r="E1" s="102"/>
      <c r="F1" s="103"/>
      <c r="G1" s="111" t="s">
        <v>39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13" ht="12.7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</row>
    <row r="3" spans="1:21" ht="13.5" thickBot="1">
      <c r="A3" s="106" t="s">
        <v>10</v>
      </c>
      <c r="B3" s="107"/>
      <c r="G3" s="53" t="s">
        <v>9</v>
      </c>
      <c r="H3" s="110" t="s">
        <v>35</v>
      </c>
      <c r="I3" s="110"/>
      <c r="J3" s="110"/>
      <c r="K3" s="110"/>
      <c r="L3" s="110"/>
      <c r="M3" s="110"/>
      <c r="O3" s="66" t="s">
        <v>56</v>
      </c>
      <c r="Q3" s="71" t="s">
        <v>57</v>
      </c>
      <c r="R3" s="71"/>
      <c r="S3" s="71"/>
      <c r="T3" s="71"/>
      <c r="U3" s="72"/>
    </row>
    <row r="4" spans="1:20" ht="12.75">
      <c r="A4" s="6" t="s">
        <v>0</v>
      </c>
      <c r="B4" s="7" t="s">
        <v>1</v>
      </c>
      <c r="C4" s="8" t="s">
        <v>2</v>
      </c>
      <c r="D4" s="7" t="s">
        <v>3</v>
      </c>
      <c r="E4" s="9" t="s">
        <v>4</v>
      </c>
      <c r="F4" s="5"/>
      <c r="G4" s="47" t="s">
        <v>0</v>
      </c>
      <c r="H4" s="68" t="s">
        <v>24</v>
      </c>
      <c r="I4" s="48" t="s">
        <v>22</v>
      </c>
      <c r="J4" s="48" t="s">
        <v>23</v>
      </c>
      <c r="K4" s="48" t="s">
        <v>2</v>
      </c>
      <c r="L4" s="48" t="s">
        <v>4</v>
      </c>
      <c r="M4" s="38" t="s">
        <v>4</v>
      </c>
      <c r="O4" s="47" t="s">
        <v>0</v>
      </c>
      <c r="P4" s="68" t="s">
        <v>58</v>
      </c>
      <c r="Q4" s="48" t="s">
        <v>22</v>
      </c>
      <c r="R4" s="48" t="s">
        <v>23</v>
      </c>
      <c r="S4" s="48" t="s">
        <v>4</v>
      </c>
      <c r="T4" s="38" t="s">
        <v>4</v>
      </c>
    </row>
    <row r="5" spans="1:20" ht="12.75">
      <c r="A5" s="18">
        <v>500</v>
      </c>
      <c r="B5" s="19">
        <f>'Set-up'!D21</f>
        <v>0</v>
      </c>
      <c r="C5" s="20">
        <f>'Set-up'!$C$17</f>
        <v>80</v>
      </c>
      <c r="D5" s="19">
        <v>23</v>
      </c>
      <c r="E5" s="22">
        <f>B5+C5+D5</f>
        <v>103</v>
      </c>
      <c r="G5" s="18">
        <v>500</v>
      </c>
      <c r="H5" s="19">
        <v>69.5</v>
      </c>
      <c r="I5" s="19">
        <f>'Set-up'!$K$34</f>
        <v>-17.2</v>
      </c>
      <c r="J5" s="19">
        <f>'Set-up'!D38</f>
        <v>-0.7</v>
      </c>
      <c r="K5" s="20">
        <f>'Set-up'!$K$17</f>
        <v>40</v>
      </c>
      <c r="L5" s="19">
        <f>H5+I5+J5+K5</f>
        <v>91.6</v>
      </c>
      <c r="M5" s="42">
        <f>ROUND(L5,0)</f>
        <v>92</v>
      </c>
      <c r="O5" s="18">
        <v>500</v>
      </c>
      <c r="P5" s="19">
        <v>80</v>
      </c>
      <c r="Q5" s="19">
        <f>'Set-up'!$K$34</f>
        <v>-17.2</v>
      </c>
      <c r="R5" s="19">
        <f>'Set-up'!D38</f>
        <v>-0.7</v>
      </c>
      <c r="S5" s="19">
        <f>SUM(P5:R5)</f>
        <v>62.099999999999994</v>
      </c>
      <c r="T5" s="42">
        <f>ROUND(S5,0)</f>
        <v>62</v>
      </c>
    </row>
    <row r="6" spans="1:20" ht="12.75">
      <c r="A6" s="18">
        <v>1000</v>
      </c>
      <c r="B6" s="19">
        <f>'Set-up'!F21</f>
        <v>0</v>
      </c>
      <c r="C6" s="20">
        <f>'Set-up'!$C$17</f>
        <v>80</v>
      </c>
      <c r="D6" s="19">
        <v>18.5</v>
      </c>
      <c r="E6" s="22">
        <f>B6+C6+D6</f>
        <v>98.5</v>
      </c>
      <c r="G6" s="18">
        <v>1000</v>
      </c>
      <c r="H6" s="19">
        <v>58.5</v>
      </c>
      <c r="I6" s="19">
        <f>'Set-up'!$K$34</f>
        <v>-17.2</v>
      </c>
      <c r="J6" s="19">
        <f>'Set-up'!F38</f>
        <v>0</v>
      </c>
      <c r="K6" s="20">
        <f>'Set-up'!$K$17</f>
        <v>40</v>
      </c>
      <c r="L6" s="19">
        <f>H6+I6+J6+K6</f>
        <v>81.3</v>
      </c>
      <c r="M6" s="42">
        <f>ROUND(L6,0)</f>
        <v>81</v>
      </c>
      <c r="O6" s="18">
        <v>1000</v>
      </c>
      <c r="P6" s="19">
        <v>80</v>
      </c>
      <c r="Q6" s="19">
        <f>'Set-up'!$K$34</f>
        <v>-17.2</v>
      </c>
      <c r="R6" s="19">
        <f>'Set-up'!F38</f>
        <v>0</v>
      </c>
      <c r="S6" s="19">
        <f>SUM(P6:R6)</f>
        <v>62.8</v>
      </c>
      <c r="T6" s="42">
        <f>ROUND(S6,0)</f>
        <v>63</v>
      </c>
    </row>
    <row r="7" spans="1:20" ht="12.75">
      <c r="A7" s="18">
        <v>2000</v>
      </c>
      <c r="B7" s="19">
        <f>'Set-up'!H21</f>
        <v>0</v>
      </c>
      <c r="C7" s="20">
        <f>'Set-up'!$C$17</f>
        <v>80</v>
      </c>
      <c r="D7" s="19">
        <v>25</v>
      </c>
      <c r="E7" s="44">
        <f>B7+C7+D7</f>
        <v>105</v>
      </c>
      <c r="G7" s="18">
        <v>2000</v>
      </c>
      <c r="H7" s="19">
        <v>47.5</v>
      </c>
      <c r="I7" s="19">
        <f>'Set-up'!$K$34</f>
        <v>-17.2</v>
      </c>
      <c r="J7" s="19">
        <f>'Set-up'!H38</f>
        <v>2.5</v>
      </c>
      <c r="K7" s="20">
        <f>'Set-up'!$K$17</f>
        <v>40</v>
      </c>
      <c r="L7" s="19">
        <f>H7+I7+J7+K7</f>
        <v>72.8</v>
      </c>
      <c r="M7" s="42">
        <f>ROUND(L7,0)</f>
        <v>73</v>
      </c>
      <c r="O7" s="18">
        <v>2000</v>
      </c>
      <c r="P7" s="19">
        <v>80</v>
      </c>
      <c r="Q7" s="19">
        <f>'Set-up'!$K$34</f>
        <v>-17.2</v>
      </c>
      <c r="R7" s="19">
        <f>'Set-up'!H38</f>
        <v>2.5</v>
      </c>
      <c r="S7" s="19">
        <f>SUM(P7:R7)</f>
        <v>65.3</v>
      </c>
      <c r="T7" s="42">
        <f>ROUND(S7,0)</f>
        <v>65</v>
      </c>
    </row>
    <row r="8" spans="1:20" ht="12.75">
      <c r="A8" s="18">
        <v>4000</v>
      </c>
      <c r="B8" s="19">
        <f>'Set-up'!J21</f>
        <v>0</v>
      </c>
      <c r="C8" s="20">
        <f>'Set-up'!$C$17</f>
        <v>80</v>
      </c>
      <c r="D8" s="19">
        <v>27.5</v>
      </c>
      <c r="E8" s="22">
        <f>B8+C8+D8</f>
        <v>107.5</v>
      </c>
      <c r="G8" s="18">
        <v>4000</v>
      </c>
      <c r="H8" s="19">
        <v>53</v>
      </c>
      <c r="I8" s="19">
        <f>'Set-up'!$K$34</f>
        <v>-17.2</v>
      </c>
      <c r="J8" s="19">
        <f>'Set-up'!J38</f>
        <v>-6</v>
      </c>
      <c r="K8" s="20">
        <f>'Set-up'!$K$17</f>
        <v>40</v>
      </c>
      <c r="L8" s="19">
        <f>H8+I8+J8+K8</f>
        <v>69.8</v>
      </c>
      <c r="M8" s="42">
        <f>ROUND(L8,0)</f>
        <v>70</v>
      </c>
      <c r="O8" s="18">
        <v>4000</v>
      </c>
      <c r="P8" s="19">
        <v>80</v>
      </c>
      <c r="Q8" s="19">
        <f>'Set-up'!$K$34</f>
        <v>-17.2</v>
      </c>
      <c r="R8" s="19">
        <f>'Set-up'!J38</f>
        <v>-6</v>
      </c>
      <c r="S8" s="19">
        <f>SUM(P8:R8)</f>
        <v>56.8</v>
      </c>
      <c r="T8" s="42">
        <f>ROUND(S8,0)</f>
        <v>57</v>
      </c>
    </row>
    <row r="9" spans="1:20" ht="13.5" thickBot="1">
      <c r="A9" s="23" t="s">
        <v>19</v>
      </c>
      <c r="B9" s="24">
        <f>'Set-up'!F21</f>
        <v>0</v>
      </c>
      <c r="C9" s="25">
        <f>'Set-up'!$C$17</f>
        <v>80</v>
      </c>
      <c r="D9" s="24">
        <v>31</v>
      </c>
      <c r="E9" s="49">
        <f>B9+C9+D9</f>
        <v>111</v>
      </c>
      <c r="G9" s="45" t="s">
        <v>19</v>
      </c>
      <c r="H9" s="46">
        <v>51.5</v>
      </c>
      <c r="I9" s="24">
        <f>'Set-up'!$K$34</f>
        <v>-17.2</v>
      </c>
      <c r="J9" s="24">
        <f>'Set-up'!F38</f>
        <v>0</v>
      </c>
      <c r="K9" s="25">
        <f>'Set-up'!$K$17</f>
        <v>40</v>
      </c>
      <c r="L9" s="24">
        <f>H9+I9+J9+K9</f>
        <v>74.3</v>
      </c>
      <c r="M9" s="43">
        <f>ROUND(L9,0)</f>
        <v>74</v>
      </c>
      <c r="O9" s="45" t="s">
        <v>19</v>
      </c>
      <c r="P9" s="46">
        <v>80</v>
      </c>
      <c r="Q9" s="24">
        <f>'Set-up'!$K$34</f>
        <v>-17.2</v>
      </c>
      <c r="R9" s="24">
        <f>'Set-up'!F38</f>
        <v>0</v>
      </c>
      <c r="S9" s="24">
        <f>SUM(P9:R9)</f>
        <v>62.8</v>
      </c>
      <c r="T9" s="43">
        <f>ROUND(S9,0)</f>
        <v>63</v>
      </c>
    </row>
    <row r="10" ht="12.75">
      <c r="E10" s="3"/>
    </row>
    <row r="11" spans="1:22" ht="13.5" thickBot="1">
      <c r="A11" s="108" t="s">
        <v>8</v>
      </c>
      <c r="B11" s="109"/>
      <c r="E11" s="3"/>
      <c r="G11" s="53" t="s">
        <v>9</v>
      </c>
      <c r="H11" s="100" t="s">
        <v>40</v>
      </c>
      <c r="I11" s="100"/>
      <c r="J11" s="100"/>
      <c r="K11" s="100"/>
      <c r="L11" s="100"/>
      <c r="M11" s="100"/>
      <c r="O11" s="67" t="s">
        <v>56</v>
      </c>
      <c r="Q11" s="53" t="s">
        <v>40</v>
      </c>
      <c r="R11" s="53"/>
      <c r="S11" s="53"/>
      <c r="T11" s="53"/>
      <c r="U11" s="54"/>
      <c r="V11" s="54"/>
    </row>
    <row r="12" spans="1:20" ht="12.75">
      <c r="A12" s="6" t="s">
        <v>0</v>
      </c>
      <c r="B12" s="7" t="s">
        <v>1</v>
      </c>
      <c r="C12" s="8" t="s">
        <v>2</v>
      </c>
      <c r="D12" s="7" t="s">
        <v>3</v>
      </c>
      <c r="E12" s="9" t="s">
        <v>4</v>
      </c>
      <c r="G12" s="47" t="s">
        <v>0</v>
      </c>
      <c r="H12" s="68" t="s">
        <v>24</v>
      </c>
      <c r="I12" s="48" t="s">
        <v>26</v>
      </c>
      <c r="J12" s="48" t="s">
        <v>41</v>
      </c>
      <c r="K12" s="48" t="s">
        <v>2</v>
      </c>
      <c r="L12" s="48" t="s">
        <v>4</v>
      </c>
      <c r="M12" s="38" t="s">
        <v>4</v>
      </c>
      <c r="O12" s="47" t="s">
        <v>0</v>
      </c>
      <c r="P12" s="68" t="s">
        <v>58</v>
      </c>
      <c r="Q12" s="48" t="s">
        <v>26</v>
      </c>
      <c r="R12" s="48" t="s">
        <v>41</v>
      </c>
      <c r="S12" s="48" t="s">
        <v>4</v>
      </c>
      <c r="T12" s="38" t="s">
        <v>4</v>
      </c>
    </row>
    <row r="13" spans="1:20" ht="12.75">
      <c r="A13" s="18">
        <v>500</v>
      </c>
      <c r="B13" s="19">
        <f>'Set-up'!D25</f>
        <v>0</v>
      </c>
      <c r="C13" s="20">
        <f>'Set-up'!$E$17</f>
        <v>80</v>
      </c>
      <c r="D13" s="19">
        <v>23</v>
      </c>
      <c r="E13" s="22">
        <f>B13+C13+D13</f>
        <v>103</v>
      </c>
      <c r="G13" s="18">
        <v>500</v>
      </c>
      <c r="H13" s="19">
        <v>69.5</v>
      </c>
      <c r="I13" s="19">
        <f>PTA!H7+'Set-up'!K13</f>
        <v>88</v>
      </c>
      <c r="J13" s="19">
        <f>'Set-up'!D42</f>
        <v>69</v>
      </c>
      <c r="K13" s="20">
        <f>'Set-up'!$K$17</f>
        <v>40</v>
      </c>
      <c r="L13" s="19">
        <f>J13+H13+K13-I13</f>
        <v>90.5</v>
      </c>
      <c r="M13" s="42">
        <f>ROUND(L13,0)</f>
        <v>91</v>
      </c>
      <c r="O13" s="18">
        <v>500</v>
      </c>
      <c r="P13" s="73">
        <v>80</v>
      </c>
      <c r="Q13" s="69">
        <f>PTA!H7+'Set-up'!K13</f>
        <v>88</v>
      </c>
      <c r="R13" s="69">
        <f>'Set-up'!D42</f>
        <v>69</v>
      </c>
      <c r="S13" s="69">
        <f>P13+R13-Q13</f>
        <v>61</v>
      </c>
      <c r="T13" s="42">
        <f>ROUND(S13,0)</f>
        <v>61</v>
      </c>
    </row>
    <row r="14" spans="1:20" ht="12.75">
      <c r="A14" s="18">
        <v>1000</v>
      </c>
      <c r="B14" s="19">
        <f>'Set-up'!F25</f>
        <v>0</v>
      </c>
      <c r="C14" s="20">
        <f>'Set-up'!$E$17</f>
        <v>80</v>
      </c>
      <c r="D14" s="19">
        <v>18.5</v>
      </c>
      <c r="E14" s="22">
        <f>B14+C14+D14</f>
        <v>98.5</v>
      </c>
      <c r="G14" s="18">
        <v>1000</v>
      </c>
      <c r="H14" s="19">
        <v>58.5</v>
      </c>
      <c r="I14" s="19">
        <f>PTA!H9+'Set-up'!K13</f>
        <v>72.5</v>
      </c>
      <c r="J14" s="19">
        <f>'Set-up'!F42</f>
        <v>55</v>
      </c>
      <c r="K14" s="20">
        <f>'Set-up'!$K$17</f>
        <v>40</v>
      </c>
      <c r="L14" s="19">
        <f>J14+H14+K14-I14</f>
        <v>81</v>
      </c>
      <c r="M14" s="42">
        <f>ROUND(L14,0)</f>
        <v>81</v>
      </c>
      <c r="O14" s="18">
        <v>1000</v>
      </c>
      <c r="P14" s="73">
        <v>80</v>
      </c>
      <c r="Q14" s="69">
        <f>PTA!H9+'Set-up'!K13</f>
        <v>72.5</v>
      </c>
      <c r="R14" s="69">
        <f>'Set-up'!F42</f>
        <v>55</v>
      </c>
      <c r="S14" s="69">
        <f>P14+R14-Q14</f>
        <v>62.5</v>
      </c>
      <c r="T14" s="42">
        <f>ROUND(S14,0)</f>
        <v>63</v>
      </c>
    </row>
    <row r="15" spans="1:20" ht="12.75">
      <c r="A15" s="18">
        <v>2000</v>
      </c>
      <c r="B15" s="19">
        <f>'Set-up'!H25</f>
        <v>0</v>
      </c>
      <c r="C15" s="20">
        <f>'Set-up'!$E$17</f>
        <v>80</v>
      </c>
      <c r="D15" s="19">
        <v>25</v>
      </c>
      <c r="E15" s="22">
        <f>B15+C15+D15</f>
        <v>105</v>
      </c>
      <c r="G15" s="18">
        <v>2000</v>
      </c>
      <c r="H15" s="19">
        <v>47.5</v>
      </c>
      <c r="I15" s="19">
        <f>PTA!H11+'Set-up'!K13</f>
        <v>61</v>
      </c>
      <c r="J15" s="19">
        <f>'Set-up'!H42</f>
        <v>45</v>
      </c>
      <c r="K15" s="20">
        <f>'Set-up'!$K$17</f>
        <v>40</v>
      </c>
      <c r="L15" s="19">
        <f>J15+H15+K15-I15</f>
        <v>71.5</v>
      </c>
      <c r="M15" s="42">
        <f>ROUND(L15,0)</f>
        <v>72</v>
      </c>
      <c r="O15" s="18">
        <v>2000</v>
      </c>
      <c r="P15" s="73">
        <v>80</v>
      </c>
      <c r="Q15" s="69">
        <f>PTA!H11+'Set-up'!K13</f>
        <v>61</v>
      </c>
      <c r="R15" s="69">
        <f>'Set-up'!H42</f>
        <v>45</v>
      </c>
      <c r="S15" s="69">
        <f>P15+R15-Q15</f>
        <v>64</v>
      </c>
      <c r="T15" s="42">
        <f>ROUND(S15,0)</f>
        <v>64</v>
      </c>
    </row>
    <row r="16" spans="1:20" ht="12.75">
      <c r="A16" s="18">
        <v>4000</v>
      </c>
      <c r="B16" s="19">
        <f>'Set-up'!J25</f>
        <v>0.5</v>
      </c>
      <c r="C16" s="20">
        <f>'Set-up'!$E$17</f>
        <v>80</v>
      </c>
      <c r="D16" s="19">
        <v>27.5</v>
      </c>
      <c r="E16" s="22">
        <f>B16+C16+D16</f>
        <v>108</v>
      </c>
      <c r="G16" s="18">
        <v>4000</v>
      </c>
      <c r="H16" s="19">
        <v>53</v>
      </c>
      <c r="I16" s="19">
        <f>PTA!H13+'Set-up'!K13</f>
        <v>65.5</v>
      </c>
      <c r="J16" s="19">
        <f>'Set-up'!J42</f>
        <v>45</v>
      </c>
      <c r="K16" s="20">
        <f>'Set-up'!$K$17</f>
        <v>40</v>
      </c>
      <c r="L16" s="19">
        <f>J16+H16+K16-I16</f>
        <v>72.5</v>
      </c>
      <c r="M16" s="42">
        <f>ROUND(L16,0)</f>
        <v>73</v>
      </c>
      <c r="O16" s="18">
        <v>4000</v>
      </c>
      <c r="P16" s="73">
        <v>80</v>
      </c>
      <c r="Q16" s="69">
        <f>PTA!H13+'Set-up'!K13</f>
        <v>65.5</v>
      </c>
      <c r="R16" s="69">
        <f>'Set-up'!J42</f>
        <v>45</v>
      </c>
      <c r="S16" s="69">
        <f>P16+R16-Q16</f>
        <v>59.5</v>
      </c>
      <c r="T16" s="42">
        <f>ROUND(S16,0)</f>
        <v>60</v>
      </c>
    </row>
    <row r="17" spans="1:20" ht="13.5" thickBot="1">
      <c r="A17" s="23" t="s">
        <v>19</v>
      </c>
      <c r="B17" s="24">
        <f>'Set-up'!F25</f>
        <v>0</v>
      </c>
      <c r="C17" s="25">
        <f>'Set-up'!$E$17</f>
        <v>80</v>
      </c>
      <c r="D17" s="24">
        <v>31</v>
      </c>
      <c r="E17" s="49">
        <f>B17+C17+D17</f>
        <v>111</v>
      </c>
      <c r="G17" s="45" t="s">
        <v>19</v>
      </c>
      <c r="H17" s="46">
        <v>51.5</v>
      </c>
      <c r="I17" s="24">
        <f>PTA!H9+'Set-up'!K13</f>
        <v>72.5</v>
      </c>
      <c r="J17" s="24">
        <f>'Set-up'!F42</f>
        <v>55</v>
      </c>
      <c r="K17" s="25">
        <f>'Set-up'!$K$17</f>
        <v>40</v>
      </c>
      <c r="L17" s="24">
        <f>J17+H17+K17-I17</f>
        <v>74</v>
      </c>
      <c r="M17" s="43">
        <f>ROUND(L17,0)</f>
        <v>74</v>
      </c>
      <c r="O17" s="45" t="s">
        <v>19</v>
      </c>
      <c r="P17" s="74">
        <v>80</v>
      </c>
      <c r="Q17" s="70">
        <f>PTA!H9+'Set-up'!K13</f>
        <v>72.5</v>
      </c>
      <c r="R17" s="70">
        <f>'Set-up'!F42</f>
        <v>55</v>
      </c>
      <c r="S17" s="70">
        <f>P17+R17-Q17</f>
        <v>62.5</v>
      </c>
      <c r="T17" s="43">
        <f>ROUND(S17,0)</f>
        <v>63</v>
      </c>
    </row>
    <row r="18" ht="12.75">
      <c r="E18" s="3"/>
    </row>
    <row r="19" spans="1:5" ht="13.5" thickBot="1">
      <c r="A19" s="99" t="s">
        <v>11</v>
      </c>
      <c r="B19" s="100"/>
      <c r="C19" s="100"/>
      <c r="E19" s="3"/>
    </row>
    <row r="20" spans="1:5" ht="12.75">
      <c r="A20" s="6" t="s">
        <v>0</v>
      </c>
      <c r="B20" s="7" t="s">
        <v>1</v>
      </c>
      <c r="C20" s="8" t="s">
        <v>2</v>
      </c>
      <c r="D20" s="7" t="s">
        <v>3</v>
      </c>
      <c r="E20" s="9" t="s">
        <v>4</v>
      </c>
    </row>
    <row r="21" spans="1:5" ht="12.75">
      <c r="A21" s="18">
        <v>500</v>
      </c>
      <c r="B21" s="19">
        <f>'Set-up'!D29</f>
        <v>0</v>
      </c>
      <c r="C21" s="20">
        <f>'Set-up'!$G$17</f>
        <v>80</v>
      </c>
      <c r="D21" s="19">
        <v>23.5</v>
      </c>
      <c r="E21" s="22">
        <f>B21+C21+D21</f>
        <v>103.5</v>
      </c>
    </row>
    <row r="22" spans="1:5" ht="12.75">
      <c r="A22" s="18">
        <v>1000</v>
      </c>
      <c r="B22" s="19">
        <f>'Set-up'!F29</f>
        <v>0</v>
      </c>
      <c r="C22" s="20">
        <f>'Set-up'!$G$17</f>
        <v>80</v>
      </c>
      <c r="D22" s="19">
        <v>21.5</v>
      </c>
      <c r="E22" s="22">
        <f>B22+C22+D22</f>
        <v>101.5</v>
      </c>
    </row>
    <row r="23" spans="1:5" ht="12.75">
      <c r="A23" s="18">
        <v>2000</v>
      </c>
      <c r="B23" s="19">
        <f>'Set-up'!H29</f>
        <v>0</v>
      </c>
      <c r="C23" s="20">
        <f>'Set-up'!$G$17</f>
        <v>80</v>
      </c>
      <c r="D23" s="19">
        <v>28.5</v>
      </c>
      <c r="E23" s="22">
        <f>B23+C23+D23</f>
        <v>108.5</v>
      </c>
    </row>
    <row r="24" spans="1:5" ht="12.75">
      <c r="A24" s="18">
        <v>4000</v>
      </c>
      <c r="B24" s="19">
        <f>'Set-up'!J29</f>
        <v>0</v>
      </c>
      <c r="C24" s="20">
        <f>'Set-up'!$G$17</f>
        <v>80</v>
      </c>
      <c r="D24" s="19">
        <v>32.5</v>
      </c>
      <c r="E24" s="22">
        <f>B24+C24+D24</f>
        <v>112.5</v>
      </c>
    </row>
    <row r="25" spans="1:5" ht="13.5" thickBot="1">
      <c r="A25" s="23" t="s">
        <v>19</v>
      </c>
      <c r="B25" s="24">
        <f>'Set-up'!F29</f>
        <v>0</v>
      </c>
      <c r="C25" s="25">
        <f>'Set-up'!$G$17</f>
        <v>80</v>
      </c>
      <c r="D25" s="24">
        <v>35.5</v>
      </c>
      <c r="E25" s="49">
        <f>B25+C25+D25</f>
        <v>115.5</v>
      </c>
    </row>
    <row r="26" ht="12.75"/>
    <row r="27" spans="1:5" ht="13.5" thickBot="1">
      <c r="A27" s="100" t="s">
        <v>12</v>
      </c>
      <c r="B27" s="100"/>
      <c r="C27" s="100"/>
      <c r="E27" s="3"/>
    </row>
    <row r="28" spans="1:5" ht="12.75">
      <c r="A28" s="6" t="s">
        <v>0</v>
      </c>
      <c r="B28" s="7" t="s">
        <v>1</v>
      </c>
      <c r="C28" s="8" t="s">
        <v>2</v>
      </c>
      <c r="D28" s="7" t="s">
        <v>3</v>
      </c>
      <c r="E28" s="9" t="s">
        <v>4</v>
      </c>
    </row>
    <row r="29" spans="1:5" ht="12.75">
      <c r="A29" s="18">
        <v>500</v>
      </c>
      <c r="B29" s="19">
        <f>'Set-up'!D25</f>
        <v>0</v>
      </c>
      <c r="C29" s="20">
        <f>'Set-up'!$I$17</f>
        <v>80</v>
      </c>
      <c r="D29" s="19">
        <v>19.5</v>
      </c>
      <c r="E29" s="22">
        <f>B29+C29+D29</f>
        <v>99.5</v>
      </c>
    </row>
    <row r="30" spans="1:5" ht="12.75">
      <c r="A30" s="18">
        <v>1000</v>
      </c>
      <c r="B30" s="19">
        <f>'Set-up'!F25</f>
        <v>0</v>
      </c>
      <c r="C30" s="20">
        <f>'Set-up'!$I$17</f>
        <v>80</v>
      </c>
      <c r="D30" s="19">
        <v>16</v>
      </c>
      <c r="E30" s="22">
        <f>B30+C30+D30</f>
        <v>96</v>
      </c>
    </row>
    <row r="31" spans="1:5" ht="12.75">
      <c r="A31" s="18">
        <v>2000</v>
      </c>
      <c r="B31" s="19">
        <f>'Set-up'!H25</f>
        <v>0</v>
      </c>
      <c r="C31" s="20">
        <f>'Set-up'!$I$17</f>
        <v>80</v>
      </c>
      <c r="D31" s="19">
        <v>20</v>
      </c>
      <c r="E31" s="22">
        <f>B31+C31+D31</f>
        <v>100</v>
      </c>
    </row>
    <row r="32" spans="1:5" ht="12.75">
      <c r="A32" s="18">
        <v>4000</v>
      </c>
      <c r="B32" s="19">
        <f>'Set-up'!J25</f>
        <v>0.5</v>
      </c>
      <c r="C32" s="20">
        <f>'Set-up'!$I$17</f>
        <v>80</v>
      </c>
      <c r="D32" s="19">
        <v>23</v>
      </c>
      <c r="E32" s="22">
        <f>B32+C32+D32</f>
        <v>103.5</v>
      </c>
    </row>
    <row r="33" spans="1:5" ht="13.5" thickBot="1">
      <c r="A33" s="23" t="s">
        <v>19</v>
      </c>
      <c r="B33" s="24">
        <f>'Set-up'!F25</f>
        <v>0</v>
      </c>
      <c r="C33" s="25">
        <f>'Set-up'!$I$17</f>
        <v>80</v>
      </c>
      <c r="D33" s="24">
        <v>26.5</v>
      </c>
      <c r="E33" s="49">
        <f>B33+C33+D33</f>
        <v>106.5</v>
      </c>
    </row>
    <row r="36" ht="12.75">
      <c r="A36" s="52">
        <f>'Set-up'!F32</f>
        <v>1</v>
      </c>
    </row>
  </sheetData>
  <sheetProtection password="C86B" sheet="1" selectLockedCells="1"/>
  <mergeCells count="8">
    <mergeCell ref="A19:C19"/>
    <mergeCell ref="A27:C27"/>
    <mergeCell ref="A1:F1"/>
    <mergeCell ref="A3:B3"/>
    <mergeCell ref="A11:B11"/>
    <mergeCell ref="H3:M3"/>
    <mergeCell ref="H11:M11"/>
    <mergeCell ref="G1:T1"/>
  </mergeCells>
  <conditionalFormatting sqref="G5:M9 O5:T9">
    <cfRule type="expression" priority="6" dxfId="0" stopIfTrue="1">
      <formula>$A$36=1</formula>
    </cfRule>
  </conditionalFormatting>
  <conditionalFormatting sqref="G13:M17 O13:T17">
    <cfRule type="expression" priority="7" dxfId="0" stopIfTrue="1">
      <formula>$A$36&lt;&gt;1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9.140625" style="118" customWidth="1"/>
    <col min="2" max="2" width="9.140625" style="124" customWidth="1"/>
    <col min="3" max="3" width="9.140625" style="123" customWidth="1"/>
    <col min="4" max="4" width="9.140625" style="124" customWidth="1"/>
    <col min="5" max="7" width="9.140625" style="118" customWidth="1"/>
    <col min="8" max="9" width="9.140625" style="124" customWidth="1"/>
    <col min="10" max="10" width="10.00390625" style="124" customWidth="1"/>
    <col min="11" max="13" width="9.140625" style="124" customWidth="1"/>
    <col min="14" max="14" width="9.140625" style="118" customWidth="1"/>
    <col min="15" max="15" width="10.28125" style="118" customWidth="1"/>
    <col min="16" max="16" width="9.00390625" style="118" customWidth="1"/>
    <col min="17" max="17" width="9.140625" style="118" customWidth="1"/>
    <col min="18" max="18" width="10.7109375" style="118" bestFit="1" customWidth="1"/>
    <col min="19" max="16384" width="9.140625" style="118" customWidth="1"/>
  </cols>
  <sheetData>
    <row r="1" spans="1:20" ht="13.5" thickBot="1">
      <c r="A1" s="113" t="s">
        <v>38</v>
      </c>
      <c r="B1" s="114"/>
      <c r="C1" s="114"/>
      <c r="D1" s="114"/>
      <c r="E1" s="114"/>
      <c r="F1" s="115"/>
      <c r="G1" s="116" t="s">
        <v>39</v>
      </c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13" ht="12.75">
      <c r="A2" s="119"/>
      <c r="B2" s="120"/>
      <c r="C2" s="120"/>
      <c r="D2" s="120"/>
      <c r="E2" s="120"/>
      <c r="F2" s="120"/>
      <c r="G2" s="119"/>
      <c r="H2" s="119"/>
      <c r="I2" s="119"/>
      <c r="J2" s="119"/>
      <c r="K2" s="119"/>
      <c r="L2" s="119"/>
      <c r="M2" s="119"/>
    </row>
    <row r="3" spans="1:21" ht="13.5" thickBot="1">
      <c r="A3" s="121" t="s">
        <v>10</v>
      </c>
      <c r="B3" s="122"/>
      <c r="G3" s="125" t="s">
        <v>9</v>
      </c>
      <c r="H3" s="126" t="s">
        <v>35</v>
      </c>
      <c r="I3" s="126"/>
      <c r="J3" s="126"/>
      <c r="K3" s="126"/>
      <c r="L3" s="126"/>
      <c r="M3" s="126"/>
      <c r="O3" s="127" t="s">
        <v>56</v>
      </c>
      <c r="Q3" s="128" t="s">
        <v>57</v>
      </c>
      <c r="R3" s="128"/>
      <c r="S3" s="128"/>
      <c r="T3" s="128"/>
      <c r="U3" s="129"/>
    </row>
    <row r="4" spans="1:20" ht="12.75">
      <c r="A4" s="130" t="s">
        <v>0</v>
      </c>
      <c r="B4" s="131" t="s">
        <v>1</v>
      </c>
      <c r="C4" s="132" t="s">
        <v>2</v>
      </c>
      <c r="D4" s="131" t="s">
        <v>3</v>
      </c>
      <c r="E4" s="133" t="s">
        <v>4</v>
      </c>
      <c r="F4" s="120"/>
      <c r="G4" s="134" t="s">
        <v>0</v>
      </c>
      <c r="H4" s="135" t="s">
        <v>24</v>
      </c>
      <c r="I4" s="136" t="s">
        <v>22</v>
      </c>
      <c r="J4" s="136" t="s">
        <v>23</v>
      </c>
      <c r="K4" s="136" t="s">
        <v>2</v>
      </c>
      <c r="L4" s="136" t="s">
        <v>4</v>
      </c>
      <c r="M4" s="137" t="s">
        <v>4</v>
      </c>
      <c r="O4" s="134" t="s">
        <v>0</v>
      </c>
      <c r="P4" s="135" t="s">
        <v>58</v>
      </c>
      <c r="Q4" s="136" t="s">
        <v>22</v>
      </c>
      <c r="R4" s="136" t="s">
        <v>23</v>
      </c>
      <c r="S4" s="136" t="s">
        <v>4</v>
      </c>
      <c r="T4" s="137" t="s">
        <v>4</v>
      </c>
    </row>
    <row r="5" spans="1:20" ht="12.75">
      <c r="A5" s="138">
        <v>500</v>
      </c>
      <c r="B5" s="139">
        <f>'Set-up'!D21</f>
        <v>0</v>
      </c>
      <c r="C5" s="140">
        <f>'Set-up'!$C$17</f>
        <v>80</v>
      </c>
      <c r="D5" s="139">
        <v>26</v>
      </c>
      <c r="E5" s="141">
        <f>B5+C5+D5</f>
        <v>106</v>
      </c>
      <c r="G5" s="138">
        <v>500</v>
      </c>
      <c r="H5" s="139">
        <v>75</v>
      </c>
      <c r="I5" s="139">
        <f>'Set-up'!$K$34</f>
        <v>-17.2</v>
      </c>
      <c r="J5" s="139">
        <f>'Set-up'!D38</f>
        <v>-0.7</v>
      </c>
      <c r="K5" s="140">
        <f>'Set-up'!$K$17</f>
        <v>40</v>
      </c>
      <c r="L5" s="139">
        <f>H5+I5+J5+K5</f>
        <v>97.1</v>
      </c>
      <c r="M5" s="142">
        <f>ROUND(L5,0)</f>
        <v>97</v>
      </c>
      <c r="O5" s="138">
        <v>500</v>
      </c>
      <c r="P5" s="139">
        <v>80</v>
      </c>
      <c r="Q5" s="139">
        <f>'Set-up'!$K$34</f>
        <v>-17.2</v>
      </c>
      <c r="R5" s="139">
        <f>'Set-up'!D38</f>
        <v>-0.7</v>
      </c>
      <c r="S5" s="139">
        <f>SUM(P5:R5)</f>
        <v>62.099999999999994</v>
      </c>
      <c r="T5" s="142">
        <f>ROUND(S5,0)</f>
        <v>62</v>
      </c>
    </row>
    <row r="6" spans="1:20" ht="12.75">
      <c r="A6" s="138">
        <v>1000</v>
      </c>
      <c r="B6" s="139">
        <f>'Set-up'!F21</f>
        <v>0</v>
      </c>
      <c r="C6" s="140">
        <f>'Set-up'!$C$17</f>
        <v>80</v>
      </c>
      <c r="D6" s="139">
        <v>21.5</v>
      </c>
      <c r="E6" s="141">
        <f>B6+C6+D6</f>
        <v>101.5</v>
      </c>
      <c r="G6" s="138">
        <v>1000</v>
      </c>
      <c r="H6" s="139">
        <v>61.5</v>
      </c>
      <c r="I6" s="139">
        <f>'Set-up'!$K$34</f>
        <v>-17.2</v>
      </c>
      <c r="J6" s="139">
        <f>'Set-up'!F38</f>
        <v>0</v>
      </c>
      <c r="K6" s="140">
        <f>'Set-up'!$K$17</f>
        <v>40</v>
      </c>
      <c r="L6" s="139">
        <f>H6+I6+J6+K6</f>
        <v>84.3</v>
      </c>
      <c r="M6" s="142">
        <f>ROUND(L6,0)</f>
        <v>84</v>
      </c>
      <c r="O6" s="138">
        <v>1000</v>
      </c>
      <c r="P6" s="139">
        <v>80</v>
      </c>
      <c r="Q6" s="139">
        <f>'Set-up'!$K$34</f>
        <v>-17.2</v>
      </c>
      <c r="R6" s="139">
        <f>'Set-up'!F38</f>
        <v>0</v>
      </c>
      <c r="S6" s="139">
        <f>SUM(P6:R6)</f>
        <v>62.8</v>
      </c>
      <c r="T6" s="142">
        <f>ROUND(S6,0)</f>
        <v>63</v>
      </c>
    </row>
    <row r="7" spans="1:20" ht="12.75">
      <c r="A7" s="138">
        <v>2000</v>
      </c>
      <c r="B7" s="139">
        <f>'Set-up'!H21</f>
        <v>0</v>
      </c>
      <c r="C7" s="140">
        <f>'Set-up'!$C$17</f>
        <v>80</v>
      </c>
      <c r="D7" s="139">
        <v>27</v>
      </c>
      <c r="E7" s="143">
        <f>B7+C7+D7</f>
        <v>107</v>
      </c>
      <c r="G7" s="138">
        <v>2000</v>
      </c>
      <c r="H7" s="139">
        <v>50</v>
      </c>
      <c r="I7" s="139">
        <f>'Set-up'!$K$34</f>
        <v>-17.2</v>
      </c>
      <c r="J7" s="139">
        <f>'Set-up'!H38</f>
        <v>2.5</v>
      </c>
      <c r="K7" s="140">
        <f>'Set-up'!$K$17</f>
        <v>40</v>
      </c>
      <c r="L7" s="139">
        <f>H7+I7+J7+K7</f>
        <v>75.3</v>
      </c>
      <c r="M7" s="142">
        <f>ROUND(L7,0)</f>
        <v>75</v>
      </c>
      <c r="O7" s="138">
        <v>2000</v>
      </c>
      <c r="P7" s="139">
        <v>80</v>
      </c>
      <c r="Q7" s="139">
        <f>'Set-up'!$K$34</f>
        <v>-17.2</v>
      </c>
      <c r="R7" s="139">
        <f>'Set-up'!H38</f>
        <v>2.5</v>
      </c>
      <c r="S7" s="139">
        <f>SUM(P7:R7)</f>
        <v>65.3</v>
      </c>
      <c r="T7" s="142">
        <f>ROUND(S7,0)</f>
        <v>65</v>
      </c>
    </row>
    <row r="8" spans="1:20" ht="12.75">
      <c r="A8" s="138">
        <v>4000</v>
      </c>
      <c r="B8" s="139">
        <f>'Set-up'!J21</f>
        <v>0</v>
      </c>
      <c r="C8" s="140">
        <f>'Set-up'!$C$17</f>
        <v>80</v>
      </c>
      <c r="D8" s="139">
        <v>30</v>
      </c>
      <c r="E8" s="141">
        <f>B8+C8+D8</f>
        <v>110</v>
      </c>
      <c r="G8" s="138">
        <v>4000</v>
      </c>
      <c r="H8" s="139">
        <v>55.5</v>
      </c>
      <c r="I8" s="139">
        <f>'Set-up'!$K$34</f>
        <v>-17.2</v>
      </c>
      <c r="J8" s="139">
        <f>'Set-up'!J38</f>
        <v>-6</v>
      </c>
      <c r="K8" s="140">
        <f>'Set-up'!$K$17</f>
        <v>40</v>
      </c>
      <c r="L8" s="139">
        <f>H8+I8+J8+K8</f>
        <v>72.3</v>
      </c>
      <c r="M8" s="142">
        <f>ROUND(L8,0)</f>
        <v>72</v>
      </c>
      <c r="O8" s="138">
        <v>4000</v>
      </c>
      <c r="P8" s="139">
        <v>80</v>
      </c>
      <c r="Q8" s="139">
        <f>'Set-up'!$K$34</f>
        <v>-17.2</v>
      </c>
      <c r="R8" s="139">
        <f>'Set-up'!J38</f>
        <v>-6</v>
      </c>
      <c r="S8" s="139">
        <f>SUM(P8:R8)</f>
        <v>56.8</v>
      </c>
      <c r="T8" s="142">
        <f>ROUND(S8,0)</f>
        <v>57</v>
      </c>
    </row>
    <row r="9" spans="1:20" ht="13.5" thickBot="1">
      <c r="A9" s="144" t="s">
        <v>19</v>
      </c>
      <c r="B9" s="145">
        <f>'Set-up'!F21</f>
        <v>0</v>
      </c>
      <c r="C9" s="146">
        <f>'Set-up'!$C$17</f>
        <v>80</v>
      </c>
      <c r="D9" s="145">
        <v>27.5</v>
      </c>
      <c r="E9" s="147">
        <f>B9+C9+D9</f>
        <v>107.5</v>
      </c>
      <c r="G9" s="148" t="s">
        <v>19</v>
      </c>
      <c r="H9" s="149">
        <v>51.5</v>
      </c>
      <c r="I9" s="145">
        <f>'Set-up'!$K$34</f>
        <v>-17.2</v>
      </c>
      <c r="J9" s="145">
        <f>'Set-up'!F38</f>
        <v>0</v>
      </c>
      <c r="K9" s="146">
        <f>'Set-up'!$K$17</f>
        <v>40</v>
      </c>
      <c r="L9" s="145">
        <f>H9+I9+J9+K9</f>
        <v>74.3</v>
      </c>
      <c r="M9" s="150">
        <f>ROUND(L9,0)</f>
        <v>74</v>
      </c>
      <c r="O9" s="148" t="s">
        <v>19</v>
      </c>
      <c r="P9" s="149">
        <v>80</v>
      </c>
      <c r="Q9" s="145">
        <f>'Set-up'!$K$34</f>
        <v>-17.2</v>
      </c>
      <c r="R9" s="145">
        <f>'Set-up'!F38</f>
        <v>0</v>
      </c>
      <c r="S9" s="145">
        <f>SUM(P9:R9)</f>
        <v>62.8</v>
      </c>
      <c r="T9" s="150">
        <f>ROUND(S9,0)</f>
        <v>63</v>
      </c>
    </row>
    <row r="10" ht="12.75">
      <c r="E10" s="151"/>
    </row>
    <row r="11" spans="1:22" ht="13.5" thickBot="1">
      <c r="A11" s="152" t="s">
        <v>8</v>
      </c>
      <c r="B11" s="153"/>
      <c r="E11" s="151"/>
      <c r="G11" s="125" t="s">
        <v>9</v>
      </c>
      <c r="H11" s="154" t="s">
        <v>40</v>
      </c>
      <c r="I11" s="154"/>
      <c r="J11" s="154"/>
      <c r="K11" s="154"/>
      <c r="L11" s="154"/>
      <c r="M11" s="154"/>
      <c r="O11" s="155" t="s">
        <v>56</v>
      </c>
      <c r="Q11" s="125" t="s">
        <v>40</v>
      </c>
      <c r="R11" s="125"/>
      <c r="S11" s="125"/>
      <c r="T11" s="125"/>
      <c r="U11" s="156"/>
      <c r="V11" s="156"/>
    </row>
    <row r="12" spans="1:20" ht="12.75">
      <c r="A12" s="130" t="s">
        <v>0</v>
      </c>
      <c r="B12" s="131" t="s">
        <v>1</v>
      </c>
      <c r="C12" s="132" t="s">
        <v>2</v>
      </c>
      <c r="D12" s="131" t="s">
        <v>3</v>
      </c>
      <c r="E12" s="133" t="s">
        <v>4</v>
      </c>
      <c r="G12" s="134" t="s">
        <v>0</v>
      </c>
      <c r="H12" s="135" t="s">
        <v>24</v>
      </c>
      <c r="I12" s="136" t="s">
        <v>26</v>
      </c>
      <c r="J12" s="136" t="s">
        <v>41</v>
      </c>
      <c r="K12" s="136" t="s">
        <v>2</v>
      </c>
      <c r="L12" s="136" t="s">
        <v>4</v>
      </c>
      <c r="M12" s="137" t="s">
        <v>4</v>
      </c>
      <c r="O12" s="134" t="s">
        <v>0</v>
      </c>
      <c r="P12" s="135" t="s">
        <v>58</v>
      </c>
      <c r="Q12" s="136" t="s">
        <v>26</v>
      </c>
      <c r="R12" s="136" t="s">
        <v>41</v>
      </c>
      <c r="S12" s="136" t="s">
        <v>4</v>
      </c>
      <c r="T12" s="137" t="s">
        <v>4</v>
      </c>
    </row>
    <row r="13" spans="1:20" ht="12.75">
      <c r="A13" s="138">
        <v>500</v>
      </c>
      <c r="B13" s="139">
        <f>'Set-up'!D25</f>
        <v>0</v>
      </c>
      <c r="C13" s="140">
        <f>'Set-up'!$E$17</f>
        <v>80</v>
      </c>
      <c r="D13" s="139">
        <v>26</v>
      </c>
      <c r="E13" s="141">
        <f>B13+C13+D13</f>
        <v>106</v>
      </c>
      <c r="G13" s="138">
        <v>500</v>
      </c>
      <c r="H13" s="139">
        <v>75</v>
      </c>
      <c r="I13" s="139">
        <f>PTA!H7+'Set-up'!K13</f>
        <v>88</v>
      </c>
      <c r="J13" s="139">
        <f>'Set-up'!D42</f>
        <v>69</v>
      </c>
      <c r="K13" s="140">
        <f>'Set-up'!$K$17</f>
        <v>40</v>
      </c>
      <c r="L13" s="139">
        <f>J13+H13+K13-I13</f>
        <v>96</v>
      </c>
      <c r="M13" s="142">
        <f>ROUND(L13,0)</f>
        <v>96</v>
      </c>
      <c r="O13" s="138">
        <v>500</v>
      </c>
      <c r="P13" s="157">
        <v>80</v>
      </c>
      <c r="Q13" s="158">
        <f>PTA!H7+'Set-up'!K13</f>
        <v>88</v>
      </c>
      <c r="R13" s="158">
        <f>'Set-up'!D42</f>
        <v>69</v>
      </c>
      <c r="S13" s="158">
        <f>P13+R13-Q13</f>
        <v>61</v>
      </c>
      <c r="T13" s="142">
        <f>ROUND(S13,0)</f>
        <v>61</v>
      </c>
    </row>
    <row r="14" spans="1:20" ht="12.75">
      <c r="A14" s="138">
        <v>1000</v>
      </c>
      <c r="B14" s="139">
        <f>'Set-up'!F25</f>
        <v>0</v>
      </c>
      <c r="C14" s="140">
        <f>'Set-up'!$E$17</f>
        <v>80</v>
      </c>
      <c r="D14" s="139">
        <v>21.5</v>
      </c>
      <c r="E14" s="141">
        <f>B14+C14+D14</f>
        <v>101.5</v>
      </c>
      <c r="G14" s="138">
        <v>1000</v>
      </c>
      <c r="H14" s="139">
        <v>61.5</v>
      </c>
      <c r="I14" s="139">
        <f>PTA!H9+'Set-up'!K13</f>
        <v>72.5</v>
      </c>
      <c r="J14" s="139">
        <f>'Set-up'!F42</f>
        <v>55</v>
      </c>
      <c r="K14" s="140">
        <f>'Set-up'!$K$17</f>
        <v>40</v>
      </c>
      <c r="L14" s="139">
        <f>J14+H14+K14-I14</f>
        <v>84</v>
      </c>
      <c r="M14" s="142">
        <f>ROUND(L14,0)</f>
        <v>84</v>
      </c>
      <c r="O14" s="138">
        <v>1000</v>
      </c>
      <c r="P14" s="157">
        <v>80</v>
      </c>
      <c r="Q14" s="158">
        <f>PTA!H9+'Set-up'!K13</f>
        <v>72.5</v>
      </c>
      <c r="R14" s="158">
        <f>'Set-up'!F42</f>
        <v>55</v>
      </c>
      <c r="S14" s="158">
        <f>P14+R14-Q14</f>
        <v>62.5</v>
      </c>
      <c r="T14" s="142">
        <f>ROUND(S14,0)</f>
        <v>63</v>
      </c>
    </row>
    <row r="15" spans="1:20" ht="12.75">
      <c r="A15" s="138">
        <v>2000</v>
      </c>
      <c r="B15" s="139">
        <f>'Set-up'!H25</f>
        <v>0</v>
      </c>
      <c r="C15" s="140">
        <f>'Set-up'!$E$17</f>
        <v>80</v>
      </c>
      <c r="D15" s="139">
        <v>27</v>
      </c>
      <c r="E15" s="141">
        <f>B15+C15+D15</f>
        <v>107</v>
      </c>
      <c r="G15" s="138">
        <v>2000</v>
      </c>
      <c r="H15" s="139">
        <v>50</v>
      </c>
      <c r="I15" s="139">
        <f>PTA!H11+'Set-up'!K13</f>
        <v>61</v>
      </c>
      <c r="J15" s="139">
        <f>'Set-up'!H42</f>
        <v>45</v>
      </c>
      <c r="K15" s="140">
        <f>'Set-up'!$K$17</f>
        <v>40</v>
      </c>
      <c r="L15" s="139">
        <f>J15+H15+K15-I15</f>
        <v>74</v>
      </c>
      <c r="M15" s="142">
        <f>ROUND(L15,0)</f>
        <v>74</v>
      </c>
      <c r="O15" s="138">
        <v>2000</v>
      </c>
      <c r="P15" s="157">
        <v>80</v>
      </c>
      <c r="Q15" s="158">
        <f>PTA!H11+'Set-up'!K13</f>
        <v>61</v>
      </c>
      <c r="R15" s="158">
        <f>'Set-up'!H42</f>
        <v>45</v>
      </c>
      <c r="S15" s="158">
        <f>P15+R15-Q15</f>
        <v>64</v>
      </c>
      <c r="T15" s="142">
        <f>ROUND(S15,0)</f>
        <v>64</v>
      </c>
    </row>
    <row r="16" spans="1:20" ht="12.75">
      <c r="A16" s="138">
        <v>4000</v>
      </c>
      <c r="B16" s="139">
        <f>'Set-up'!J25</f>
        <v>0.5</v>
      </c>
      <c r="C16" s="140">
        <f>'Set-up'!$E$17</f>
        <v>80</v>
      </c>
      <c r="D16" s="139">
        <v>30</v>
      </c>
      <c r="E16" s="141">
        <f>B16+C16+D16</f>
        <v>110.5</v>
      </c>
      <c r="G16" s="138">
        <v>4000</v>
      </c>
      <c r="H16" s="139">
        <v>55.5</v>
      </c>
      <c r="I16" s="139">
        <f>PTA!H13+'Set-up'!K13</f>
        <v>65.5</v>
      </c>
      <c r="J16" s="139">
        <f>'Set-up'!J42</f>
        <v>45</v>
      </c>
      <c r="K16" s="140">
        <f>'Set-up'!$K$17</f>
        <v>40</v>
      </c>
      <c r="L16" s="139">
        <f>J16+H16+K16-I16</f>
        <v>75</v>
      </c>
      <c r="M16" s="142">
        <f>ROUND(L16,0)</f>
        <v>75</v>
      </c>
      <c r="O16" s="138">
        <v>4000</v>
      </c>
      <c r="P16" s="157">
        <v>80</v>
      </c>
      <c r="Q16" s="158">
        <f>PTA!H13+'Set-up'!K13</f>
        <v>65.5</v>
      </c>
      <c r="R16" s="158">
        <f>'Set-up'!J42</f>
        <v>45</v>
      </c>
      <c r="S16" s="158">
        <f>P16+R16-Q16</f>
        <v>59.5</v>
      </c>
      <c r="T16" s="142">
        <f>ROUND(S16,0)</f>
        <v>60</v>
      </c>
    </row>
    <row r="17" spans="1:20" ht="13.5" thickBot="1">
      <c r="A17" s="144" t="s">
        <v>19</v>
      </c>
      <c r="B17" s="145">
        <f>'Set-up'!F25</f>
        <v>0</v>
      </c>
      <c r="C17" s="146">
        <f>'Set-up'!$E$17</f>
        <v>80</v>
      </c>
      <c r="D17" s="145">
        <v>27.5</v>
      </c>
      <c r="E17" s="147">
        <f>B17+C17+D17</f>
        <v>107.5</v>
      </c>
      <c r="G17" s="148" t="s">
        <v>19</v>
      </c>
      <c r="H17" s="149">
        <v>51.5</v>
      </c>
      <c r="I17" s="145">
        <f>PTA!H9+'Set-up'!K13</f>
        <v>72.5</v>
      </c>
      <c r="J17" s="145">
        <f>'Set-up'!F42</f>
        <v>55</v>
      </c>
      <c r="K17" s="146">
        <f>'Set-up'!$K$17</f>
        <v>40</v>
      </c>
      <c r="L17" s="145">
        <f>J17+H17+K17-I17</f>
        <v>74</v>
      </c>
      <c r="M17" s="150">
        <f>ROUND(L17,0)</f>
        <v>74</v>
      </c>
      <c r="O17" s="148" t="s">
        <v>19</v>
      </c>
      <c r="P17" s="159">
        <v>80</v>
      </c>
      <c r="Q17" s="160">
        <f>PTA!H9+'Set-up'!K13</f>
        <v>72.5</v>
      </c>
      <c r="R17" s="160">
        <f>'Set-up'!F42</f>
        <v>55</v>
      </c>
      <c r="S17" s="160">
        <f>P17+R17-Q17</f>
        <v>62.5</v>
      </c>
      <c r="T17" s="150">
        <f>ROUND(S17,0)</f>
        <v>63</v>
      </c>
    </row>
    <row r="18" ht="12.75">
      <c r="E18" s="151"/>
    </row>
    <row r="19" spans="1:5" ht="13.5" thickBot="1">
      <c r="A19" s="161" t="s">
        <v>11</v>
      </c>
      <c r="B19" s="154"/>
      <c r="C19" s="154"/>
      <c r="E19" s="151"/>
    </row>
    <row r="20" spans="1:5" ht="12.75">
      <c r="A20" s="130" t="s">
        <v>0</v>
      </c>
      <c r="B20" s="131" t="s">
        <v>1</v>
      </c>
      <c r="C20" s="132" t="s">
        <v>2</v>
      </c>
      <c r="D20" s="131" t="s">
        <v>3</v>
      </c>
      <c r="E20" s="133" t="s">
        <v>4</v>
      </c>
    </row>
    <row r="21" spans="1:8" ht="12.75">
      <c r="A21" s="138">
        <v>500</v>
      </c>
      <c r="B21" s="139">
        <f>'Set-up'!D29</f>
        <v>0</v>
      </c>
      <c r="C21" s="140">
        <f>'Set-up'!$G$17</f>
        <v>80</v>
      </c>
      <c r="D21" s="139">
        <v>26.5</v>
      </c>
      <c r="E21" s="141">
        <f>B21+C21+D21</f>
        <v>106.5</v>
      </c>
      <c r="H21" s="162" t="s">
        <v>62</v>
      </c>
    </row>
    <row r="22" spans="1:8" ht="12.75">
      <c r="A22" s="138">
        <v>1000</v>
      </c>
      <c r="B22" s="139">
        <f>'Set-up'!F29</f>
        <v>0</v>
      </c>
      <c r="C22" s="140">
        <f>'Set-up'!$G$17</f>
        <v>80</v>
      </c>
      <c r="D22" s="139">
        <v>24.5</v>
      </c>
      <c r="E22" s="141">
        <f>B22+C22+D22</f>
        <v>104.5</v>
      </c>
      <c r="H22" s="163" t="s">
        <v>59</v>
      </c>
    </row>
    <row r="23" spans="1:8" ht="12.75">
      <c r="A23" s="138">
        <v>2000</v>
      </c>
      <c r="B23" s="139">
        <f>'Set-up'!H29</f>
        <v>0</v>
      </c>
      <c r="C23" s="140">
        <f>'Set-up'!$G$17</f>
        <v>80</v>
      </c>
      <c r="D23" s="139">
        <v>30.5</v>
      </c>
      <c r="E23" s="141">
        <f>B23+C23+D23</f>
        <v>110.5</v>
      </c>
      <c r="H23" s="163" t="s">
        <v>61</v>
      </c>
    </row>
    <row r="24" spans="1:8" ht="12.75">
      <c r="A24" s="138">
        <v>4000</v>
      </c>
      <c r="B24" s="139">
        <f>'Set-up'!J29</f>
        <v>0</v>
      </c>
      <c r="C24" s="140">
        <f>'Set-up'!$G$17</f>
        <v>80</v>
      </c>
      <c r="D24" s="139">
        <v>35</v>
      </c>
      <c r="E24" s="141">
        <f>B24+C24+D24</f>
        <v>115</v>
      </c>
      <c r="H24" s="163" t="s">
        <v>60</v>
      </c>
    </row>
    <row r="25" spans="1:5" ht="13.5" thickBot="1">
      <c r="A25" s="144" t="s">
        <v>19</v>
      </c>
      <c r="B25" s="145">
        <f>'Set-up'!F29</f>
        <v>0</v>
      </c>
      <c r="C25" s="146">
        <f>'Set-up'!$G$17</f>
        <v>80</v>
      </c>
      <c r="D25" s="145">
        <v>35</v>
      </c>
      <c r="E25" s="147">
        <f>B25+C25+D25</f>
        <v>115</v>
      </c>
    </row>
    <row r="26" ht="12.75"/>
    <row r="27" spans="1:5" ht="13.5" thickBot="1">
      <c r="A27" s="154" t="s">
        <v>12</v>
      </c>
      <c r="B27" s="154"/>
      <c r="C27" s="154"/>
      <c r="E27" s="151"/>
    </row>
    <row r="28" spans="1:5" ht="12.75">
      <c r="A28" s="130" t="s">
        <v>0</v>
      </c>
      <c r="B28" s="131" t="s">
        <v>1</v>
      </c>
      <c r="C28" s="132" t="s">
        <v>2</v>
      </c>
      <c r="D28" s="131" t="s">
        <v>3</v>
      </c>
      <c r="E28" s="133" t="s">
        <v>4</v>
      </c>
    </row>
    <row r="29" spans="1:5" ht="12.75">
      <c r="A29" s="138">
        <v>500</v>
      </c>
      <c r="B29" s="139">
        <f>'Set-up'!D25</f>
        <v>0</v>
      </c>
      <c r="C29" s="140">
        <f>'Set-up'!$I$17</f>
        <v>80</v>
      </c>
      <c r="D29" s="139">
        <v>22.5</v>
      </c>
      <c r="E29" s="141">
        <f>B29+C29+D29</f>
        <v>102.5</v>
      </c>
    </row>
    <row r="30" spans="1:5" ht="12.75">
      <c r="A30" s="138">
        <v>1000</v>
      </c>
      <c r="B30" s="139">
        <f>'Set-up'!F25</f>
        <v>0</v>
      </c>
      <c r="C30" s="140">
        <f>'Set-up'!$I$17</f>
        <v>80</v>
      </c>
      <c r="D30" s="139">
        <v>18.5</v>
      </c>
      <c r="E30" s="141">
        <f>B30+C30+D30</f>
        <v>98.5</v>
      </c>
    </row>
    <row r="31" spans="1:5" ht="12.75">
      <c r="A31" s="138">
        <v>2000</v>
      </c>
      <c r="B31" s="139">
        <f>'Set-up'!H25</f>
        <v>0</v>
      </c>
      <c r="C31" s="140">
        <f>'Set-up'!$I$17</f>
        <v>80</v>
      </c>
      <c r="D31" s="139">
        <v>22</v>
      </c>
      <c r="E31" s="141">
        <f>B31+C31+D31</f>
        <v>102</v>
      </c>
    </row>
    <row r="32" spans="1:5" ht="12.75">
      <c r="A32" s="138">
        <v>4000</v>
      </c>
      <c r="B32" s="139">
        <f>'Set-up'!J25</f>
        <v>0.5</v>
      </c>
      <c r="C32" s="140">
        <f>'Set-up'!$I$17</f>
        <v>80</v>
      </c>
      <c r="D32" s="139">
        <v>25</v>
      </c>
      <c r="E32" s="141">
        <f>B32+C32+D32</f>
        <v>105.5</v>
      </c>
    </row>
    <row r="33" spans="1:5" ht="13.5" thickBot="1">
      <c r="A33" s="144" t="s">
        <v>19</v>
      </c>
      <c r="B33" s="145">
        <f>'Set-up'!F25</f>
        <v>0</v>
      </c>
      <c r="C33" s="146">
        <f>'Set-up'!$I$17</f>
        <v>80</v>
      </c>
      <c r="D33" s="145">
        <v>22</v>
      </c>
      <c r="E33" s="147">
        <f>B33+C33+D33</f>
        <v>102</v>
      </c>
    </row>
    <row r="36" ht="12.75">
      <c r="A36" s="164">
        <f>'Set-up'!F32</f>
        <v>1</v>
      </c>
    </row>
  </sheetData>
  <sheetProtection password="C86B" sheet="1" objects="1" scenarios="1" selectLockedCells="1"/>
  <mergeCells count="8">
    <mergeCell ref="A19:C19"/>
    <mergeCell ref="A27:C27"/>
    <mergeCell ref="G1:T1"/>
    <mergeCell ref="A1:F1"/>
    <mergeCell ref="A3:B3"/>
    <mergeCell ref="H3:M3"/>
    <mergeCell ref="A11:B11"/>
    <mergeCell ref="H11:M11"/>
  </mergeCells>
  <conditionalFormatting sqref="G5:M9 O5:T9">
    <cfRule type="expression" priority="1" dxfId="0" stopIfTrue="1">
      <formula>$A$36=1</formula>
    </cfRule>
  </conditionalFormatting>
  <conditionalFormatting sqref="G13:M17 O13:T17">
    <cfRule type="expression" priority="2" dxfId="0" stopIfTrue="1">
      <formula>$A$36&lt;&gt;1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Lightfoot</dc:creator>
  <cp:keywords/>
  <dc:description/>
  <cp:lastModifiedBy>Guy</cp:lastModifiedBy>
  <cp:lastPrinted>2011-01-25T13:10:16Z</cp:lastPrinted>
  <dcterms:created xsi:type="dcterms:W3CDTF">2006-06-23T11:47:06Z</dcterms:created>
  <dcterms:modified xsi:type="dcterms:W3CDTF">2012-07-25T14:44:53Z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-363533866</vt:i4>
  </property>
  <property fmtid="{D5CDD505-2E9C-101B-9397-08002B2CF9AE}" pid="3" name="_EmailSubject">
    <vt:lpwstr>Click &amp; Pip calibration</vt:lpwstr>
  </property>
  <property fmtid="{D5CDD505-2E9C-101B-9397-08002B2CF9AE}" pid="4" name="_AuthorEmail">
    <vt:lpwstr>g.lightfoot@liverpool.ac.uk</vt:lpwstr>
  </property>
  <property fmtid="{D5CDD505-2E9C-101B-9397-08002B2CF9AE}" pid="5" name="_AuthorEmailDisplayName">
    <vt:lpwstr>Guy Lightfoot</vt:lpwstr>
  </property>
  <property fmtid="{D5CDD505-2E9C-101B-9397-08002B2CF9AE}" pid="6" name="_ReviewingToolsShownOnce">
    <vt:lpwstr/>
  </property>
</Properties>
</file>